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</sheets>
  <definedNames>
    <definedName name="_xlnm._FilterDatabase" localSheetId="0" hidden="1">MASTER!$A$12:$T$370</definedName>
  </definedNames>
  <calcPr calcId="144525"/>
</workbook>
</file>

<file path=xl/calcChain.xml><?xml version="1.0" encoding="utf-8"?>
<calcChain xmlns="http://schemas.openxmlformats.org/spreadsheetml/2006/main">
  <c r="O153" i="1" l="1"/>
  <c r="M19" i="1" l="1"/>
  <c r="O157" i="1" l="1"/>
  <c r="L170" i="1"/>
  <c r="L23" i="1"/>
  <c r="L41" i="1"/>
  <c r="L53" i="1"/>
  <c r="L63" i="1"/>
  <c r="L112" i="1"/>
  <c r="L270" i="1"/>
  <c r="L325" i="1"/>
  <c r="L314" i="1"/>
  <c r="L183" i="1"/>
  <c r="L45" i="1"/>
  <c r="L168" i="1"/>
  <c r="L218" i="1"/>
  <c r="L251" i="1"/>
  <c r="L263" i="1"/>
  <c r="L19" i="1"/>
  <c r="L69" i="1"/>
  <c r="L204" i="1"/>
  <c r="L207" i="1"/>
  <c r="L308" i="1"/>
  <c r="L203" i="1"/>
  <c r="L229" i="1"/>
  <c r="L357" i="1"/>
  <c r="L225" i="1"/>
  <c r="L345" i="1"/>
  <c r="L338" i="1"/>
  <c r="L352" i="1"/>
  <c r="L366" i="1"/>
  <c r="L91" i="1"/>
  <c r="L289" i="1"/>
  <c r="L319" i="1"/>
  <c r="L361" i="1"/>
  <c r="L254" i="1"/>
  <c r="L184" i="1"/>
  <c r="L339" i="1"/>
  <c r="L119" i="1"/>
  <c r="L268" i="1"/>
  <c r="L59" i="1"/>
  <c r="L244" i="1"/>
  <c r="L306" i="1"/>
  <c r="L126" i="1"/>
  <c r="L261" i="1"/>
  <c r="L274" i="1"/>
  <c r="L318" i="1"/>
  <c r="L38" i="1"/>
  <c r="L111" i="1"/>
  <c r="L127" i="1"/>
  <c r="L148" i="1"/>
  <c r="L165" i="1"/>
  <c r="L167" i="1"/>
  <c r="L260" i="1"/>
  <c r="L273" i="1"/>
  <c r="L351" i="1"/>
  <c r="L89" i="1"/>
  <c r="L284" i="1"/>
  <c r="L331" i="1"/>
  <c r="L16" i="1"/>
  <c r="L82" i="1"/>
  <c r="L134" i="1"/>
  <c r="L151" i="1"/>
  <c r="L299" i="1"/>
  <c r="L90" i="1"/>
  <c r="L348" i="1"/>
  <c r="L142" i="1"/>
  <c r="L208" i="1"/>
  <c r="L340" i="1"/>
  <c r="L56" i="1"/>
  <c r="L219" i="1"/>
  <c r="L322" i="1"/>
  <c r="L68" i="1"/>
  <c r="L60" i="1"/>
  <c r="L96" i="1"/>
  <c r="L282" i="1"/>
  <c r="L239" i="1"/>
  <c r="L157" i="1"/>
  <c r="L212" i="1"/>
  <c r="L43" i="1"/>
  <c r="L317" i="1"/>
  <c r="L58" i="1"/>
  <c r="L161" i="1"/>
  <c r="L113" i="1"/>
  <c r="L227" i="1"/>
  <c r="L125" i="1"/>
  <c r="L135" i="1"/>
  <c r="L24" i="1"/>
  <c r="L178" i="1"/>
  <c r="L252" i="1"/>
  <c r="L277" i="1"/>
  <c r="L364" i="1"/>
  <c r="L180" i="1"/>
  <c r="P180" i="1" s="1"/>
  <c r="H370" i="1" l="1"/>
  <c r="I370" i="1" l="1"/>
  <c r="O370" i="1"/>
  <c r="G241" i="1"/>
  <c r="G306" i="1"/>
  <c r="G242" i="1"/>
  <c r="G253" i="1"/>
  <c r="G293" i="1"/>
  <c r="G254" i="1"/>
  <c r="G273" i="1"/>
  <c r="G188" i="1"/>
  <c r="L188" i="1" s="1"/>
  <c r="G197" i="1"/>
  <c r="L369" i="1"/>
  <c r="L368" i="1"/>
  <c r="L367" i="1"/>
  <c r="J369" i="1"/>
  <c r="K369" i="1"/>
  <c r="M369" i="1"/>
  <c r="N369" i="1"/>
  <c r="J368" i="1"/>
  <c r="K368" i="1"/>
  <c r="M368" i="1"/>
  <c r="N368" i="1"/>
  <c r="J367" i="1"/>
  <c r="K367" i="1"/>
  <c r="M367" i="1"/>
  <c r="N367" i="1"/>
  <c r="G128" i="1"/>
  <c r="P367" i="1" l="1"/>
  <c r="P368" i="1"/>
  <c r="P369" i="1"/>
  <c r="R367" i="1"/>
  <c r="R368" i="1"/>
  <c r="R369" i="1"/>
  <c r="Q369" i="1"/>
  <c r="S369" i="1" s="1"/>
  <c r="Q368" i="1"/>
  <c r="S368" i="1" s="1"/>
  <c r="Q367" i="1"/>
  <c r="S367" i="1" s="1"/>
  <c r="L298" i="1"/>
  <c r="L109" i="1"/>
  <c r="L211" i="1"/>
  <c r="J298" i="1"/>
  <c r="K298" i="1"/>
  <c r="M298" i="1"/>
  <c r="N298" i="1"/>
  <c r="J109" i="1"/>
  <c r="K109" i="1"/>
  <c r="M109" i="1"/>
  <c r="N109" i="1"/>
  <c r="J211" i="1"/>
  <c r="K211" i="1"/>
  <c r="M211" i="1"/>
  <c r="N211" i="1"/>
  <c r="Q211" i="1"/>
  <c r="S211" i="1" s="1"/>
  <c r="Q298" i="1"/>
  <c r="S298" i="1" s="1"/>
  <c r="J345" i="1"/>
  <c r="K345" i="1"/>
  <c r="M345" i="1"/>
  <c r="N345" i="1"/>
  <c r="G147" i="1"/>
  <c r="G25" i="1"/>
  <c r="P345" i="1" l="1"/>
  <c r="P211" i="1"/>
  <c r="P109" i="1"/>
  <c r="P298" i="1"/>
  <c r="Q109" i="1"/>
  <c r="S109" i="1" s="1"/>
  <c r="R298" i="1"/>
  <c r="R109" i="1"/>
  <c r="R211" i="1"/>
  <c r="R345" i="1"/>
  <c r="Q345" i="1"/>
  <c r="S345" i="1" s="1"/>
  <c r="Q180" i="1"/>
  <c r="S180" i="1" s="1"/>
  <c r="M84" i="1"/>
  <c r="M309" i="1"/>
  <c r="M296" i="1"/>
  <c r="N296" i="1"/>
  <c r="N309" i="1"/>
  <c r="N84" i="1"/>
  <c r="L17" i="1"/>
  <c r="L84" i="1"/>
  <c r="L309" i="1"/>
  <c r="L296" i="1"/>
  <c r="L238" i="1"/>
  <c r="J17" i="1" l="1"/>
  <c r="K17" i="1"/>
  <c r="H374" i="1"/>
  <c r="I374" i="1"/>
  <c r="O374" i="1"/>
  <c r="J84" i="1"/>
  <c r="K84" i="1"/>
  <c r="R84" i="1" s="1"/>
  <c r="P84" i="1" l="1"/>
  <c r="Q84" i="1"/>
  <c r="S84" i="1" s="1"/>
  <c r="J309" i="1"/>
  <c r="K309" i="1"/>
  <c r="R309" i="1" s="1"/>
  <c r="J296" i="1"/>
  <c r="K296" i="1"/>
  <c r="R296" i="1" s="1"/>
  <c r="L171" i="1"/>
  <c r="J244" i="1"/>
  <c r="K244" i="1"/>
  <c r="M244" i="1"/>
  <c r="N244" i="1"/>
  <c r="J238" i="1"/>
  <c r="K238" i="1"/>
  <c r="M238" i="1"/>
  <c r="N238" i="1"/>
  <c r="J171" i="1"/>
  <c r="K171" i="1"/>
  <c r="M171" i="1"/>
  <c r="N171" i="1"/>
  <c r="P171" i="1" l="1"/>
  <c r="P238" i="1"/>
  <c r="P244" i="1"/>
  <c r="P296" i="1"/>
  <c r="P309" i="1"/>
  <c r="R238" i="1"/>
  <c r="Q171" i="1"/>
  <c r="S171" i="1" s="1"/>
  <c r="Q238" i="1"/>
  <c r="S238" i="1" s="1"/>
  <c r="Q244" i="1"/>
  <c r="S244" i="1" s="1"/>
  <c r="Q296" i="1"/>
  <c r="S296" i="1" s="1"/>
  <c r="Q309" i="1"/>
  <c r="S309" i="1" s="1"/>
  <c r="R171" i="1"/>
  <c r="R244" i="1"/>
  <c r="N366" i="1"/>
  <c r="M366" i="1"/>
  <c r="K366" i="1"/>
  <c r="J366" i="1"/>
  <c r="N365" i="1"/>
  <c r="M365" i="1"/>
  <c r="L365" i="1"/>
  <c r="K365" i="1"/>
  <c r="J365" i="1"/>
  <c r="M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P355" i="1" s="1"/>
  <c r="N354" i="1"/>
  <c r="M354" i="1"/>
  <c r="L354" i="1"/>
  <c r="K354" i="1"/>
  <c r="J354" i="1"/>
  <c r="N353" i="1"/>
  <c r="M353" i="1"/>
  <c r="L353" i="1"/>
  <c r="K353" i="1"/>
  <c r="J353" i="1"/>
  <c r="P353" i="1" s="1"/>
  <c r="N352" i="1"/>
  <c r="M352" i="1"/>
  <c r="K352" i="1"/>
  <c r="J352" i="1"/>
  <c r="P352" i="1" s="1"/>
  <c r="N351" i="1"/>
  <c r="M351" i="1"/>
  <c r="K351" i="1"/>
  <c r="J351" i="1"/>
  <c r="P351" i="1" s="1"/>
  <c r="N350" i="1"/>
  <c r="M350" i="1"/>
  <c r="L350" i="1"/>
  <c r="K350" i="1"/>
  <c r="J350" i="1"/>
  <c r="N349" i="1"/>
  <c r="M349" i="1"/>
  <c r="L349" i="1"/>
  <c r="K349" i="1"/>
  <c r="J349" i="1"/>
  <c r="P349" i="1" s="1"/>
  <c r="N348" i="1"/>
  <c r="M348" i="1"/>
  <c r="K348" i="1"/>
  <c r="J348" i="1"/>
  <c r="P348" i="1" s="1"/>
  <c r="N347" i="1"/>
  <c r="M347" i="1"/>
  <c r="L347" i="1"/>
  <c r="K347" i="1"/>
  <c r="J347" i="1"/>
  <c r="N346" i="1"/>
  <c r="M346" i="1"/>
  <c r="L346" i="1"/>
  <c r="K346" i="1"/>
  <c r="J346" i="1"/>
  <c r="P346" i="1" s="1"/>
  <c r="N344" i="1"/>
  <c r="M344" i="1"/>
  <c r="L344" i="1"/>
  <c r="K344" i="1"/>
  <c r="J344" i="1"/>
  <c r="N343" i="1"/>
  <c r="M343" i="1"/>
  <c r="L343" i="1"/>
  <c r="K343" i="1"/>
  <c r="J343" i="1"/>
  <c r="P343" i="1" s="1"/>
  <c r="N342" i="1"/>
  <c r="M342" i="1"/>
  <c r="L342" i="1"/>
  <c r="K342" i="1"/>
  <c r="J342" i="1"/>
  <c r="N341" i="1"/>
  <c r="M341" i="1"/>
  <c r="L341" i="1"/>
  <c r="K341" i="1"/>
  <c r="J341" i="1"/>
  <c r="P341" i="1" s="1"/>
  <c r="N340" i="1"/>
  <c r="M340" i="1"/>
  <c r="K340" i="1"/>
  <c r="J340" i="1"/>
  <c r="P340" i="1" s="1"/>
  <c r="N339" i="1"/>
  <c r="M339" i="1"/>
  <c r="K339" i="1"/>
  <c r="J339" i="1"/>
  <c r="P339" i="1" s="1"/>
  <c r="N338" i="1"/>
  <c r="M338" i="1"/>
  <c r="K338" i="1"/>
  <c r="J338" i="1"/>
  <c r="P338" i="1" s="1"/>
  <c r="N337" i="1"/>
  <c r="M337" i="1"/>
  <c r="L337" i="1"/>
  <c r="K337" i="1"/>
  <c r="J337" i="1"/>
  <c r="N336" i="1"/>
  <c r="M336" i="1"/>
  <c r="L336" i="1"/>
  <c r="K336" i="1"/>
  <c r="J336" i="1"/>
  <c r="P336" i="1" s="1"/>
  <c r="N335" i="1"/>
  <c r="M335" i="1"/>
  <c r="L335" i="1"/>
  <c r="K335" i="1"/>
  <c r="J335" i="1"/>
  <c r="N334" i="1"/>
  <c r="M334" i="1"/>
  <c r="L334" i="1"/>
  <c r="K334" i="1"/>
  <c r="J334" i="1"/>
  <c r="P334" i="1" s="1"/>
  <c r="N333" i="1"/>
  <c r="M333" i="1"/>
  <c r="L333" i="1"/>
  <c r="K333" i="1"/>
  <c r="J333" i="1"/>
  <c r="N332" i="1"/>
  <c r="M332" i="1"/>
  <c r="L332" i="1"/>
  <c r="K332" i="1"/>
  <c r="J332" i="1"/>
  <c r="P332" i="1" s="1"/>
  <c r="N331" i="1"/>
  <c r="M331" i="1"/>
  <c r="K331" i="1"/>
  <c r="J331" i="1"/>
  <c r="P331" i="1" s="1"/>
  <c r="N330" i="1"/>
  <c r="M330" i="1"/>
  <c r="L330" i="1"/>
  <c r="K330" i="1"/>
  <c r="J330" i="1"/>
  <c r="N329" i="1"/>
  <c r="M329" i="1"/>
  <c r="L329" i="1"/>
  <c r="K329" i="1"/>
  <c r="J329" i="1"/>
  <c r="P329" i="1" s="1"/>
  <c r="N328" i="1"/>
  <c r="M328" i="1"/>
  <c r="L328" i="1"/>
  <c r="K328" i="1"/>
  <c r="J328" i="1"/>
  <c r="N327" i="1"/>
  <c r="M327" i="1"/>
  <c r="L327" i="1"/>
  <c r="K327" i="1"/>
  <c r="J327" i="1"/>
  <c r="P327" i="1" s="1"/>
  <c r="N326" i="1"/>
  <c r="M326" i="1"/>
  <c r="L326" i="1"/>
  <c r="K326" i="1"/>
  <c r="J326" i="1"/>
  <c r="N325" i="1"/>
  <c r="M325" i="1"/>
  <c r="K325" i="1"/>
  <c r="R325" i="1" s="1"/>
  <c r="J325" i="1"/>
  <c r="N324" i="1"/>
  <c r="M324" i="1"/>
  <c r="L324" i="1"/>
  <c r="K324" i="1"/>
  <c r="J324" i="1"/>
  <c r="P324" i="1" s="1"/>
  <c r="N323" i="1"/>
  <c r="M323" i="1"/>
  <c r="L323" i="1"/>
  <c r="K323" i="1"/>
  <c r="J323" i="1"/>
  <c r="N322" i="1"/>
  <c r="M322" i="1"/>
  <c r="K322" i="1"/>
  <c r="J322" i="1"/>
  <c r="N321" i="1"/>
  <c r="M321" i="1"/>
  <c r="L321" i="1"/>
  <c r="K321" i="1"/>
  <c r="J321" i="1"/>
  <c r="P321" i="1" s="1"/>
  <c r="N320" i="1"/>
  <c r="M320" i="1"/>
  <c r="L320" i="1"/>
  <c r="K320" i="1"/>
  <c r="J320" i="1"/>
  <c r="N319" i="1"/>
  <c r="M319" i="1"/>
  <c r="K319" i="1"/>
  <c r="J319" i="1"/>
  <c r="N318" i="1"/>
  <c r="M318" i="1"/>
  <c r="K318" i="1"/>
  <c r="J318" i="1"/>
  <c r="M317" i="1"/>
  <c r="K317" i="1"/>
  <c r="J317" i="1"/>
  <c r="P317" i="1" s="1"/>
  <c r="N316" i="1"/>
  <c r="M316" i="1"/>
  <c r="L316" i="1"/>
  <c r="K316" i="1"/>
  <c r="J316" i="1"/>
  <c r="N315" i="1"/>
  <c r="M315" i="1"/>
  <c r="L315" i="1"/>
  <c r="K315" i="1"/>
  <c r="J315" i="1"/>
  <c r="P315" i="1" s="1"/>
  <c r="N314" i="1"/>
  <c r="M314" i="1"/>
  <c r="K314" i="1"/>
  <c r="J314" i="1"/>
  <c r="P314" i="1" s="1"/>
  <c r="N313" i="1"/>
  <c r="M313" i="1"/>
  <c r="L313" i="1"/>
  <c r="K313" i="1"/>
  <c r="J313" i="1"/>
  <c r="N312" i="1"/>
  <c r="M312" i="1"/>
  <c r="L312" i="1"/>
  <c r="K312" i="1"/>
  <c r="J312" i="1"/>
  <c r="P312" i="1" s="1"/>
  <c r="N311" i="1"/>
  <c r="M311" i="1"/>
  <c r="L311" i="1"/>
  <c r="K311" i="1"/>
  <c r="J311" i="1"/>
  <c r="N310" i="1"/>
  <c r="M310" i="1"/>
  <c r="L310" i="1"/>
  <c r="K310" i="1"/>
  <c r="J310" i="1"/>
  <c r="P310" i="1" s="1"/>
  <c r="N308" i="1"/>
  <c r="M308" i="1"/>
  <c r="K308" i="1"/>
  <c r="J308" i="1"/>
  <c r="P308" i="1" s="1"/>
  <c r="N307" i="1"/>
  <c r="M307" i="1"/>
  <c r="L307" i="1"/>
  <c r="K307" i="1"/>
  <c r="J307" i="1"/>
  <c r="N306" i="1"/>
  <c r="M306" i="1"/>
  <c r="K306" i="1"/>
  <c r="J306" i="1"/>
  <c r="N305" i="1"/>
  <c r="M305" i="1"/>
  <c r="L305" i="1"/>
  <c r="K305" i="1"/>
  <c r="J305" i="1"/>
  <c r="P305" i="1" s="1"/>
  <c r="N304" i="1"/>
  <c r="M304" i="1"/>
  <c r="L304" i="1"/>
  <c r="K304" i="1"/>
  <c r="J304" i="1"/>
  <c r="N303" i="1"/>
  <c r="M303" i="1"/>
  <c r="L303" i="1"/>
  <c r="K303" i="1"/>
  <c r="J303" i="1"/>
  <c r="P303" i="1" s="1"/>
  <c r="N302" i="1"/>
  <c r="M302" i="1"/>
  <c r="L302" i="1"/>
  <c r="K302" i="1"/>
  <c r="J302" i="1"/>
  <c r="N301" i="1"/>
  <c r="M301" i="1"/>
  <c r="L301" i="1"/>
  <c r="K301" i="1"/>
  <c r="J301" i="1"/>
  <c r="P301" i="1" s="1"/>
  <c r="G300" i="1"/>
  <c r="M300" i="1" s="1"/>
  <c r="N299" i="1"/>
  <c r="M299" i="1"/>
  <c r="K299" i="1"/>
  <c r="J299" i="1"/>
  <c r="N297" i="1"/>
  <c r="M297" i="1"/>
  <c r="L297" i="1"/>
  <c r="K297" i="1"/>
  <c r="J297" i="1"/>
  <c r="P297" i="1" s="1"/>
  <c r="N295" i="1"/>
  <c r="M295" i="1"/>
  <c r="L295" i="1"/>
  <c r="K295" i="1"/>
  <c r="J295" i="1"/>
  <c r="L294" i="1"/>
  <c r="K294" i="1"/>
  <c r="J294" i="1"/>
  <c r="P294" i="1" s="1"/>
  <c r="N293" i="1"/>
  <c r="M293" i="1"/>
  <c r="L293" i="1"/>
  <c r="K293" i="1"/>
  <c r="J293" i="1"/>
  <c r="N292" i="1"/>
  <c r="M292" i="1"/>
  <c r="L292" i="1"/>
  <c r="K292" i="1"/>
  <c r="J292" i="1"/>
  <c r="P292" i="1" s="1"/>
  <c r="N291" i="1"/>
  <c r="M291" i="1"/>
  <c r="L291" i="1"/>
  <c r="K291" i="1"/>
  <c r="J291" i="1"/>
  <c r="N290" i="1"/>
  <c r="M290" i="1"/>
  <c r="L290" i="1"/>
  <c r="K290" i="1"/>
  <c r="J290" i="1"/>
  <c r="P290" i="1" s="1"/>
  <c r="N289" i="1"/>
  <c r="M289" i="1"/>
  <c r="K289" i="1"/>
  <c r="J289" i="1"/>
  <c r="P289" i="1" s="1"/>
  <c r="N288" i="1"/>
  <c r="M288" i="1"/>
  <c r="L288" i="1"/>
  <c r="K288" i="1"/>
  <c r="J288" i="1"/>
  <c r="N287" i="1"/>
  <c r="M287" i="1"/>
  <c r="L287" i="1"/>
  <c r="K287" i="1"/>
  <c r="J287" i="1"/>
  <c r="P287" i="1" s="1"/>
  <c r="N286" i="1"/>
  <c r="M286" i="1"/>
  <c r="L286" i="1"/>
  <c r="K286" i="1"/>
  <c r="J286" i="1"/>
  <c r="N285" i="1"/>
  <c r="M285" i="1"/>
  <c r="L285" i="1"/>
  <c r="K285" i="1"/>
  <c r="J285" i="1"/>
  <c r="P285" i="1" s="1"/>
  <c r="N284" i="1"/>
  <c r="M284" i="1"/>
  <c r="K284" i="1"/>
  <c r="J284" i="1"/>
  <c r="P284" i="1" s="1"/>
  <c r="N283" i="1"/>
  <c r="M283" i="1"/>
  <c r="L283" i="1"/>
  <c r="K283" i="1"/>
  <c r="J283" i="1"/>
  <c r="N282" i="1"/>
  <c r="M282" i="1"/>
  <c r="K282" i="1"/>
  <c r="J282" i="1"/>
  <c r="N281" i="1"/>
  <c r="M281" i="1"/>
  <c r="L281" i="1"/>
  <c r="K281" i="1"/>
  <c r="J281" i="1"/>
  <c r="P281" i="1" s="1"/>
  <c r="N280" i="1"/>
  <c r="M280" i="1"/>
  <c r="L280" i="1"/>
  <c r="K280" i="1"/>
  <c r="J280" i="1"/>
  <c r="N279" i="1"/>
  <c r="M279" i="1"/>
  <c r="L279" i="1"/>
  <c r="K279" i="1"/>
  <c r="J279" i="1"/>
  <c r="P279" i="1" s="1"/>
  <c r="N278" i="1"/>
  <c r="M278" i="1"/>
  <c r="L278" i="1"/>
  <c r="K278" i="1"/>
  <c r="J278" i="1"/>
  <c r="M277" i="1"/>
  <c r="K277" i="1"/>
  <c r="J277" i="1"/>
  <c r="P277" i="1" s="1"/>
  <c r="N276" i="1"/>
  <c r="M276" i="1"/>
  <c r="L276" i="1"/>
  <c r="K276" i="1"/>
  <c r="J276" i="1"/>
  <c r="N275" i="1"/>
  <c r="M275" i="1"/>
  <c r="L275" i="1"/>
  <c r="K275" i="1"/>
  <c r="J275" i="1"/>
  <c r="P275" i="1" s="1"/>
  <c r="N274" i="1"/>
  <c r="M274" i="1"/>
  <c r="K274" i="1"/>
  <c r="J274" i="1"/>
  <c r="P274" i="1" s="1"/>
  <c r="N223" i="1"/>
  <c r="M223" i="1"/>
  <c r="L223" i="1"/>
  <c r="K223" i="1"/>
  <c r="J223" i="1"/>
  <c r="N273" i="1"/>
  <c r="M273" i="1"/>
  <c r="K273" i="1"/>
  <c r="J273" i="1"/>
  <c r="N272" i="1"/>
  <c r="M272" i="1"/>
  <c r="L272" i="1"/>
  <c r="K272" i="1"/>
  <c r="J272" i="1"/>
  <c r="P272" i="1" s="1"/>
  <c r="N271" i="1"/>
  <c r="M271" i="1"/>
  <c r="L271" i="1"/>
  <c r="K271" i="1"/>
  <c r="J271" i="1"/>
  <c r="N270" i="1"/>
  <c r="M270" i="1"/>
  <c r="K270" i="1"/>
  <c r="J270" i="1"/>
  <c r="N269" i="1"/>
  <c r="M269" i="1"/>
  <c r="L269" i="1"/>
  <c r="K269" i="1"/>
  <c r="J269" i="1"/>
  <c r="P269" i="1" s="1"/>
  <c r="N268" i="1"/>
  <c r="M268" i="1"/>
  <c r="K268" i="1"/>
  <c r="J268" i="1"/>
  <c r="P268" i="1" s="1"/>
  <c r="N267" i="1"/>
  <c r="M267" i="1"/>
  <c r="L267" i="1"/>
  <c r="K267" i="1"/>
  <c r="J267" i="1"/>
  <c r="N266" i="1"/>
  <c r="M266" i="1"/>
  <c r="L266" i="1"/>
  <c r="K266" i="1"/>
  <c r="J266" i="1"/>
  <c r="P266" i="1" s="1"/>
  <c r="N265" i="1"/>
  <c r="M265" i="1"/>
  <c r="L265" i="1"/>
  <c r="K265" i="1"/>
  <c r="J265" i="1"/>
  <c r="N264" i="1"/>
  <c r="M264" i="1"/>
  <c r="L264" i="1"/>
  <c r="K264" i="1"/>
  <c r="J264" i="1"/>
  <c r="P264" i="1" s="1"/>
  <c r="N263" i="1"/>
  <c r="M263" i="1"/>
  <c r="K263" i="1"/>
  <c r="J263" i="1"/>
  <c r="P263" i="1" s="1"/>
  <c r="N262" i="1"/>
  <c r="M262" i="1"/>
  <c r="L262" i="1"/>
  <c r="K262" i="1"/>
  <c r="J262" i="1"/>
  <c r="N261" i="1"/>
  <c r="M261" i="1"/>
  <c r="K261" i="1"/>
  <c r="J261" i="1"/>
  <c r="N260" i="1"/>
  <c r="M260" i="1"/>
  <c r="K260" i="1"/>
  <c r="J260" i="1"/>
  <c r="N259" i="1"/>
  <c r="M259" i="1"/>
  <c r="L259" i="1"/>
  <c r="K259" i="1"/>
  <c r="J259" i="1"/>
  <c r="P259" i="1" s="1"/>
  <c r="N258" i="1"/>
  <c r="M258" i="1"/>
  <c r="L258" i="1"/>
  <c r="K258" i="1"/>
  <c r="J258" i="1"/>
  <c r="N257" i="1"/>
  <c r="M257" i="1"/>
  <c r="L257" i="1"/>
  <c r="K257" i="1"/>
  <c r="J257" i="1"/>
  <c r="P257" i="1" s="1"/>
  <c r="N256" i="1"/>
  <c r="M256" i="1"/>
  <c r="L256" i="1"/>
  <c r="K256" i="1"/>
  <c r="J256" i="1"/>
  <c r="N255" i="1"/>
  <c r="M255" i="1"/>
  <c r="L255" i="1"/>
  <c r="K255" i="1"/>
  <c r="J255" i="1"/>
  <c r="P255" i="1" s="1"/>
  <c r="N254" i="1"/>
  <c r="M254" i="1"/>
  <c r="K254" i="1"/>
  <c r="J254" i="1"/>
  <c r="P254" i="1" s="1"/>
  <c r="N253" i="1"/>
  <c r="M253" i="1"/>
  <c r="L253" i="1"/>
  <c r="K253" i="1"/>
  <c r="J253" i="1"/>
  <c r="M252" i="1"/>
  <c r="K252" i="1"/>
  <c r="J252" i="1"/>
  <c r="P252" i="1" s="1"/>
  <c r="N251" i="1"/>
  <c r="M251" i="1"/>
  <c r="K251" i="1"/>
  <c r="J251" i="1"/>
  <c r="P251" i="1" s="1"/>
  <c r="N250" i="1"/>
  <c r="M250" i="1"/>
  <c r="L250" i="1"/>
  <c r="K250" i="1"/>
  <c r="J250" i="1"/>
  <c r="N249" i="1"/>
  <c r="M249" i="1"/>
  <c r="L249" i="1"/>
  <c r="K249" i="1"/>
  <c r="J249" i="1"/>
  <c r="P249" i="1" s="1"/>
  <c r="N248" i="1"/>
  <c r="M248" i="1"/>
  <c r="L248" i="1"/>
  <c r="K248" i="1"/>
  <c r="J248" i="1"/>
  <c r="N247" i="1"/>
  <c r="M247" i="1"/>
  <c r="L247" i="1"/>
  <c r="K247" i="1"/>
  <c r="J247" i="1"/>
  <c r="P247" i="1" s="1"/>
  <c r="N246" i="1"/>
  <c r="M246" i="1"/>
  <c r="L246" i="1"/>
  <c r="K246" i="1"/>
  <c r="J246" i="1"/>
  <c r="N245" i="1"/>
  <c r="M245" i="1"/>
  <c r="L245" i="1"/>
  <c r="K245" i="1"/>
  <c r="J245" i="1"/>
  <c r="P245" i="1" s="1"/>
  <c r="N243" i="1"/>
  <c r="M243" i="1"/>
  <c r="L243" i="1"/>
  <c r="K243" i="1"/>
  <c r="J243" i="1"/>
  <c r="N242" i="1"/>
  <c r="M242" i="1"/>
  <c r="L242" i="1"/>
  <c r="K242" i="1"/>
  <c r="J242" i="1"/>
  <c r="P242" i="1" s="1"/>
  <c r="N241" i="1"/>
  <c r="M241" i="1"/>
  <c r="L241" i="1"/>
  <c r="K241" i="1"/>
  <c r="J241" i="1"/>
  <c r="N240" i="1"/>
  <c r="M240" i="1"/>
  <c r="L240" i="1"/>
  <c r="K240" i="1"/>
  <c r="J240" i="1"/>
  <c r="P240" i="1" s="1"/>
  <c r="N239" i="1"/>
  <c r="M239" i="1"/>
  <c r="K239" i="1"/>
  <c r="J239" i="1"/>
  <c r="P239" i="1" s="1"/>
  <c r="N237" i="1"/>
  <c r="M237" i="1"/>
  <c r="L237" i="1"/>
  <c r="K237" i="1"/>
  <c r="J237" i="1"/>
  <c r="N236" i="1"/>
  <c r="M236" i="1"/>
  <c r="L236" i="1"/>
  <c r="K236" i="1"/>
  <c r="J236" i="1"/>
  <c r="P236" i="1" s="1"/>
  <c r="N235" i="1"/>
  <c r="M235" i="1"/>
  <c r="L235" i="1"/>
  <c r="K235" i="1"/>
  <c r="J235" i="1"/>
  <c r="N234" i="1"/>
  <c r="M234" i="1"/>
  <c r="L234" i="1"/>
  <c r="K234" i="1"/>
  <c r="J234" i="1"/>
  <c r="P234" i="1" s="1"/>
  <c r="N233" i="1"/>
  <c r="M233" i="1"/>
  <c r="L233" i="1"/>
  <c r="K233" i="1"/>
  <c r="J233" i="1"/>
  <c r="N232" i="1"/>
  <c r="M232" i="1"/>
  <c r="L232" i="1"/>
  <c r="K232" i="1"/>
  <c r="J232" i="1"/>
  <c r="P232" i="1" s="1"/>
  <c r="N231" i="1"/>
  <c r="M231" i="1"/>
  <c r="L231" i="1"/>
  <c r="K231" i="1"/>
  <c r="J231" i="1"/>
  <c r="N230" i="1"/>
  <c r="M230" i="1"/>
  <c r="L230" i="1"/>
  <c r="K230" i="1"/>
  <c r="J230" i="1"/>
  <c r="P230" i="1" s="1"/>
  <c r="N229" i="1"/>
  <c r="M229" i="1"/>
  <c r="K229" i="1"/>
  <c r="J229" i="1"/>
  <c r="P229" i="1" s="1"/>
  <c r="N228" i="1"/>
  <c r="M228" i="1"/>
  <c r="L228" i="1"/>
  <c r="K228" i="1"/>
  <c r="J228" i="1"/>
  <c r="M227" i="1"/>
  <c r="K227" i="1"/>
  <c r="J227" i="1"/>
  <c r="P227" i="1" s="1"/>
  <c r="N226" i="1"/>
  <c r="M226" i="1"/>
  <c r="L226" i="1"/>
  <c r="K226" i="1"/>
  <c r="J226" i="1"/>
  <c r="N225" i="1"/>
  <c r="M225" i="1"/>
  <c r="K225" i="1"/>
  <c r="J225" i="1"/>
  <c r="N224" i="1"/>
  <c r="M224" i="1"/>
  <c r="L224" i="1"/>
  <c r="K224" i="1"/>
  <c r="J224" i="1"/>
  <c r="P224" i="1" s="1"/>
  <c r="N222" i="1"/>
  <c r="M222" i="1"/>
  <c r="L222" i="1"/>
  <c r="K222" i="1"/>
  <c r="J222" i="1"/>
  <c r="N221" i="1"/>
  <c r="M221" i="1"/>
  <c r="L221" i="1"/>
  <c r="K221" i="1"/>
  <c r="J221" i="1"/>
  <c r="P221" i="1" s="1"/>
  <c r="N220" i="1"/>
  <c r="M220" i="1"/>
  <c r="L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L217" i="1"/>
  <c r="K217" i="1"/>
  <c r="J217" i="1"/>
  <c r="P217" i="1" s="1"/>
  <c r="G216" i="1"/>
  <c r="M216" i="1" s="1"/>
  <c r="N215" i="1"/>
  <c r="M215" i="1"/>
  <c r="L215" i="1"/>
  <c r="K215" i="1"/>
  <c r="J215" i="1"/>
  <c r="P215" i="1" s="1"/>
  <c r="N214" i="1"/>
  <c r="M214" i="1"/>
  <c r="L214" i="1"/>
  <c r="K214" i="1"/>
  <c r="J214" i="1"/>
  <c r="N213" i="1"/>
  <c r="M213" i="1"/>
  <c r="L213" i="1"/>
  <c r="K213" i="1"/>
  <c r="J213" i="1"/>
  <c r="P213" i="1" s="1"/>
  <c r="N212" i="1"/>
  <c r="M212" i="1"/>
  <c r="K212" i="1"/>
  <c r="J212" i="1"/>
  <c r="P212" i="1" s="1"/>
  <c r="N210" i="1"/>
  <c r="M210" i="1"/>
  <c r="L210" i="1"/>
  <c r="K210" i="1"/>
  <c r="J210" i="1"/>
  <c r="N209" i="1"/>
  <c r="M209" i="1"/>
  <c r="L209" i="1"/>
  <c r="K209" i="1"/>
  <c r="J209" i="1"/>
  <c r="P209" i="1" s="1"/>
  <c r="N208" i="1"/>
  <c r="M208" i="1"/>
  <c r="K208" i="1"/>
  <c r="J208" i="1"/>
  <c r="P208" i="1" s="1"/>
  <c r="N207" i="1"/>
  <c r="M207" i="1"/>
  <c r="K207" i="1"/>
  <c r="J207" i="1"/>
  <c r="P207" i="1" s="1"/>
  <c r="N206" i="1"/>
  <c r="M206" i="1"/>
  <c r="L206" i="1"/>
  <c r="K206" i="1"/>
  <c r="J206" i="1"/>
  <c r="N205" i="1"/>
  <c r="M205" i="1"/>
  <c r="L205" i="1"/>
  <c r="K205" i="1"/>
  <c r="J205" i="1"/>
  <c r="P205" i="1" s="1"/>
  <c r="N204" i="1"/>
  <c r="M204" i="1"/>
  <c r="K204" i="1"/>
  <c r="J204" i="1"/>
  <c r="P204" i="1" s="1"/>
  <c r="N203" i="1"/>
  <c r="M203" i="1"/>
  <c r="K203" i="1"/>
  <c r="J203" i="1"/>
  <c r="P203" i="1" s="1"/>
  <c r="N202" i="1"/>
  <c r="M202" i="1"/>
  <c r="L202" i="1"/>
  <c r="K202" i="1"/>
  <c r="J202" i="1"/>
  <c r="N201" i="1"/>
  <c r="M201" i="1"/>
  <c r="L201" i="1"/>
  <c r="K201" i="1"/>
  <c r="J201" i="1"/>
  <c r="P201" i="1" s="1"/>
  <c r="N200" i="1"/>
  <c r="M200" i="1"/>
  <c r="L200" i="1"/>
  <c r="K200" i="1"/>
  <c r="J200" i="1"/>
  <c r="N199" i="1"/>
  <c r="M199" i="1"/>
  <c r="L199" i="1"/>
  <c r="K199" i="1"/>
  <c r="J199" i="1"/>
  <c r="P199" i="1" s="1"/>
  <c r="N198" i="1"/>
  <c r="M198" i="1"/>
  <c r="L198" i="1"/>
  <c r="K198" i="1"/>
  <c r="J198" i="1"/>
  <c r="N197" i="1"/>
  <c r="M197" i="1"/>
  <c r="L197" i="1"/>
  <c r="K197" i="1"/>
  <c r="J197" i="1"/>
  <c r="P197" i="1" s="1"/>
  <c r="N196" i="1"/>
  <c r="M196" i="1"/>
  <c r="L196" i="1"/>
  <c r="K196" i="1"/>
  <c r="J196" i="1"/>
  <c r="N195" i="1"/>
  <c r="M195" i="1"/>
  <c r="L195" i="1"/>
  <c r="K195" i="1"/>
  <c r="J195" i="1"/>
  <c r="P195" i="1" s="1"/>
  <c r="G194" i="1"/>
  <c r="M194" i="1" s="1"/>
  <c r="G193" i="1"/>
  <c r="M193" i="1" s="1"/>
  <c r="N192" i="1"/>
  <c r="M192" i="1"/>
  <c r="L192" i="1"/>
  <c r="K192" i="1"/>
  <c r="J192" i="1"/>
  <c r="N191" i="1"/>
  <c r="M191" i="1"/>
  <c r="L191" i="1"/>
  <c r="K191" i="1"/>
  <c r="J191" i="1"/>
  <c r="P191" i="1" s="1"/>
  <c r="N190" i="1"/>
  <c r="M190" i="1"/>
  <c r="L190" i="1"/>
  <c r="K190" i="1"/>
  <c r="J190" i="1"/>
  <c r="N189" i="1"/>
  <c r="M189" i="1"/>
  <c r="L189" i="1"/>
  <c r="K189" i="1"/>
  <c r="J189" i="1"/>
  <c r="P189" i="1" s="1"/>
  <c r="N186" i="1"/>
  <c r="M186" i="1"/>
  <c r="L186" i="1"/>
  <c r="K186" i="1"/>
  <c r="J186" i="1"/>
  <c r="N187" i="1"/>
  <c r="M187" i="1"/>
  <c r="L187" i="1"/>
  <c r="K187" i="1"/>
  <c r="J187" i="1"/>
  <c r="P187" i="1" s="1"/>
  <c r="N185" i="1"/>
  <c r="M185" i="1"/>
  <c r="L185" i="1"/>
  <c r="K185" i="1"/>
  <c r="J185" i="1"/>
  <c r="N188" i="1"/>
  <c r="M188" i="1"/>
  <c r="K188" i="1"/>
  <c r="R188" i="1" s="1"/>
  <c r="J188" i="1"/>
  <c r="N184" i="1"/>
  <c r="M184" i="1"/>
  <c r="K184" i="1"/>
  <c r="J184" i="1"/>
  <c r="N183" i="1"/>
  <c r="M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79" i="1"/>
  <c r="M179" i="1"/>
  <c r="L179" i="1"/>
  <c r="K179" i="1"/>
  <c r="J179" i="1"/>
  <c r="P179" i="1" s="1"/>
  <c r="M178" i="1"/>
  <c r="K178" i="1"/>
  <c r="J178" i="1"/>
  <c r="N177" i="1"/>
  <c r="M177" i="1"/>
  <c r="L177" i="1"/>
  <c r="K177" i="1"/>
  <c r="J177" i="1"/>
  <c r="P177" i="1" s="1"/>
  <c r="N176" i="1"/>
  <c r="M176" i="1"/>
  <c r="L176" i="1"/>
  <c r="K176" i="1"/>
  <c r="J176" i="1"/>
  <c r="N175" i="1"/>
  <c r="M175" i="1"/>
  <c r="L175" i="1"/>
  <c r="K175" i="1"/>
  <c r="J175" i="1"/>
  <c r="P175" i="1" s="1"/>
  <c r="N174" i="1"/>
  <c r="M174" i="1"/>
  <c r="L174" i="1"/>
  <c r="K174" i="1"/>
  <c r="J174" i="1"/>
  <c r="N173" i="1"/>
  <c r="M173" i="1"/>
  <c r="L173" i="1"/>
  <c r="K173" i="1"/>
  <c r="J173" i="1"/>
  <c r="P173" i="1" s="1"/>
  <c r="N172" i="1"/>
  <c r="M172" i="1"/>
  <c r="L172" i="1"/>
  <c r="K172" i="1"/>
  <c r="J172" i="1"/>
  <c r="N170" i="1"/>
  <c r="M170" i="1"/>
  <c r="K170" i="1"/>
  <c r="J170" i="1"/>
  <c r="N169" i="1"/>
  <c r="M169" i="1"/>
  <c r="L169" i="1"/>
  <c r="K169" i="1"/>
  <c r="J169" i="1"/>
  <c r="P169" i="1" s="1"/>
  <c r="N168" i="1"/>
  <c r="M168" i="1"/>
  <c r="K168" i="1"/>
  <c r="J168" i="1"/>
  <c r="P168" i="1" s="1"/>
  <c r="G167" i="1"/>
  <c r="M167" i="1" s="1"/>
  <c r="N166" i="1"/>
  <c r="M166" i="1"/>
  <c r="L166" i="1"/>
  <c r="K166" i="1"/>
  <c r="J166" i="1"/>
  <c r="P166" i="1" s="1"/>
  <c r="N165" i="1"/>
  <c r="M165" i="1"/>
  <c r="K165" i="1"/>
  <c r="J165" i="1"/>
  <c r="P165" i="1" s="1"/>
  <c r="N164" i="1"/>
  <c r="M164" i="1"/>
  <c r="L164" i="1"/>
  <c r="K164" i="1"/>
  <c r="J164" i="1"/>
  <c r="N163" i="1"/>
  <c r="M163" i="1"/>
  <c r="L163" i="1"/>
  <c r="K163" i="1"/>
  <c r="J163" i="1"/>
  <c r="P163" i="1" s="1"/>
  <c r="N162" i="1"/>
  <c r="M162" i="1"/>
  <c r="L162" i="1"/>
  <c r="K162" i="1"/>
  <c r="J162" i="1"/>
  <c r="N161" i="1"/>
  <c r="M161" i="1"/>
  <c r="K161" i="1"/>
  <c r="J161" i="1"/>
  <c r="N160" i="1"/>
  <c r="M160" i="1"/>
  <c r="L160" i="1"/>
  <c r="K160" i="1"/>
  <c r="J160" i="1"/>
  <c r="P160" i="1" s="1"/>
  <c r="N159" i="1"/>
  <c r="M159" i="1"/>
  <c r="L159" i="1"/>
  <c r="K159" i="1"/>
  <c r="J159" i="1"/>
  <c r="N158" i="1"/>
  <c r="M158" i="1"/>
  <c r="L158" i="1"/>
  <c r="K158" i="1"/>
  <c r="J158" i="1"/>
  <c r="P158" i="1" s="1"/>
  <c r="N157" i="1"/>
  <c r="M157" i="1"/>
  <c r="K157" i="1"/>
  <c r="J157" i="1"/>
  <c r="P157" i="1" s="1"/>
  <c r="N156" i="1"/>
  <c r="M156" i="1"/>
  <c r="L156" i="1"/>
  <c r="K156" i="1"/>
  <c r="J156" i="1"/>
  <c r="N155" i="1"/>
  <c r="M155" i="1"/>
  <c r="L155" i="1"/>
  <c r="K155" i="1"/>
  <c r="J155" i="1"/>
  <c r="P155" i="1" s="1"/>
  <c r="N154" i="1"/>
  <c r="M154" i="1"/>
  <c r="L154" i="1"/>
  <c r="K154" i="1"/>
  <c r="J154" i="1"/>
  <c r="N153" i="1"/>
  <c r="M153" i="1"/>
  <c r="L153" i="1"/>
  <c r="K153" i="1"/>
  <c r="J153" i="1"/>
  <c r="P153" i="1" s="1"/>
  <c r="N152" i="1"/>
  <c r="M152" i="1"/>
  <c r="L152" i="1"/>
  <c r="K152" i="1"/>
  <c r="J152" i="1"/>
  <c r="N151" i="1"/>
  <c r="M151" i="1"/>
  <c r="K151" i="1"/>
  <c r="J151" i="1"/>
  <c r="N150" i="1"/>
  <c r="M150" i="1"/>
  <c r="L150" i="1"/>
  <c r="K150" i="1"/>
  <c r="J150" i="1"/>
  <c r="P150" i="1" s="1"/>
  <c r="N149" i="1"/>
  <c r="M149" i="1"/>
  <c r="L149" i="1"/>
  <c r="K149" i="1"/>
  <c r="J149" i="1"/>
  <c r="N148" i="1"/>
  <c r="M148" i="1"/>
  <c r="K148" i="1"/>
  <c r="J148" i="1"/>
  <c r="N147" i="1"/>
  <c r="M147" i="1"/>
  <c r="L147" i="1"/>
  <c r="K147" i="1"/>
  <c r="J147" i="1"/>
  <c r="P147" i="1" s="1"/>
  <c r="N146" i="1"/>
  <c r="M146" i="1"/>
  <c r="L146" i="1"/>
  <c r="K146" i="1"/>
  <c r="J146" i="1"/>
  <c r="N145" i="1"/>
  <c r="M145" i="1"/>
  <c r="L145" i="1"/>
  <c r="K145" i="1"/>
  <c r="J145" i="1"/>
  <c r="P145" i="1" s="1"/>
  <c r="N144" i="1"/>
  <c r="M144" i="1"/>
  <c r="L144" i="1"/>
  <c r="K144" i="1"/>
  <c r="J144" i="1"/>
  <c r="N143" i="1"/>
  <c r="M143" i="1"/>
  <c r="L143" i="1"/>
  <c r="K143" i="1"/>
  <c r="J143" i="1"/>
  <c r="P143" i="1" s="1"/>
  <c r="N142" i="1"/>
  <c r="M142" i="1"/>
  <c r="K142" i="1"/>
  <c r="J142" i="1"/>
  <c r="P142" i="1" s="1"/>
  <c r="N141" i="1"/>
  <c r="M141" i="1"/>
  <c r="L141" i="1"/>
  <c r="K141" i="1"/>
  <c r="J141" i="1"/>
  <c r="N140" i="1"/>
  <c r="M140" i="1"/>
  <c r="L140" i="1"/>
  <c r="K140" i="1"/>
  <c r="J140" i="1"/>
  <c r="P140" i="1" s="1"/>
  <c r="N139" i="1"/>
  <c r="M139" i="1"/>
  <c r="L139" i="1"/>
  <c r="K139" i="1"/>
  <c r="J139" i="1"/>
  <c r="N138" i="1"/>
  <c r="M138" i="1"/>
  <c r="L138" i="1"/>
  <c r="K138" i="1"/>
  <c r="J138" i="1"/>
  <c r="P138" i="1" s="1"/>
  <c r="N137" i="1"/>
  <c r="M137" i="1"/>
  <c r="L137" i="1"/>
  <c r="K137" i="1"/>
  <c r="J137" i="1"/>
  <c r="L136" i="1"/>
  <c r="K136" i="1"/>
  <c r="J136" i="1"/>
  <c r="P136" i="1" s="1"/>
  <c r="M135" i="1"/>
  <c r="K135" i="1"/>
  <c r="J135" i="1"/>
  <c r="N134" i="1"/>
  <c r="M134" i="1"/>
  <c r="K134" i="1"/>
  <c r="J134" i="1"/>
  <c r="N133" i="1"/>
  <c r="M133" i="1"/>
  <c r="L133" i="1"/>
  <c r="K133" i="1"/>
  <c r="J133" i="1"/>
  <c r="P133" i="1" s="1"/>
  <c r="N132" i="1"/>
  <c r="M132" i="1"/>
  <c r="L132" i="1"/>
  <c r="K132" i="1"/>
  <c r="J132" i="1"/>
  <c r="N131" i="1"/>
  <c r="M131" i="1"/>
  <c r="L131" i="1"/>
  <c r="K131" i="1"/>
  <c r="J131" i="1"/>
  <c r="P131" i="1" s="1"/>
  <c r="N130" i="1"/>
  <c r="M130" i="1"/>
  <c r="L130" i="1"/>
  <c r="K130" i="1"/>
  <c r="J130" i="1"/>
  <c r="N129" i="1"/>
  <c r="M129" i="1"/>
  <c r="L129" i="1"/>
  <c r="K129" i="1"/>
  <c r="J129" i="1"/>
  <c r="P129" i="1" s="1"/>
  <c r="N128" i="1"/>
  <c r="M128" i="1"/>
  <c r="L128" i="1"/>
  <c r="K128" i="1"/>
  <c r="J128" i="1"/>
  <c r="N127" i="1"/>
  <c r="M127" i="1"/>
  <c r="K127" i="1"/>
  <c r="J127" i="1"/>
  <c r="N126" i="1"/>
  <c r="M126" i="1"/>
  <c r="K126" i="1"/>
  <c r="J126" i="1"/>
  <c r="M125" i="1"/>
  <c r="K125" i="1"/>
  <c r="J125" i="1"/>
  <c r="P125" i="1" s="1"/>
  <c r="N124" i="1"/>
  <c r="M124" i="1"/>
  <c r="L124" i="1"/>
  <c r="K124" i="1"/>
  <c r="J124" i="1"/>
  <c r="N123" i="1"/>
  <c r="M123" i="1"/>
  <c r="L123" i="1"/>
  <c r="K123" i="1"/>
  <c r="J123" i="1"/>
  <c r="P123" i="1" s="1"/>
  <c r="N122" i="1"/>
  <c r="M122" i="1"/>
  <c r="L122" i="1"/>
  <c r="K122" i="1"/>
  <c r="J122" i="1"/>
  <c r="N121" i="1"/>
  <c r="M121" i="1"/>
  <c r="L121" i="1"/>
  <c r="K121" i="1"/>
  <c r="J121" i="1"/>
  <c r="P121" i="1" s="1"/>
  <c r="N120" i="1"/>
  <c r="M120" i="1"/>
  <c r="L120" i="1"/>
  <c r="K120" i="1"/>
  <c r="J120" i="1"/>
  <c r="N119" i="1"/>
  <c r="M119" i="1"/>
  <c r="K119" i="1"/>
  <c r="J119" i="1"/>
  <c r="N118" i="1"/>
  <c r="M118" i="1"/>
  <c r="L118" i="1"/>
  <c r="K118" i="1"/>
  <c r="J118" i="1"/>
  <c r="P118" i="1" s="1"/>
  <c r="N117" i="1"/>
  <c r="M117" i="1"/>
  <c r="L117" i="1"/>
  <c r="K117" i="1"/>
  <c r="J117" i="1"/>
  <c r="N116" i="1"/>
  <c r="M116" i="1"/>
  <c r="L116" i="1"/>
  <c r="K116" i="1"/>
  <c r="J116" i="1"/>
  <c r="P116" i="1" s="1"/>
  <c r="N115" i="1"/>
  <c r="M115" i="1"/>
  <c r="L115" i="1"/>
  <c r="K115" i="1"/>
  <c r="J115" i="1"/>
  <c r="N114" i="1"/>
  <c r="M114" i="1"/>
  <c r="L114" i="1"/>
  <c r="K114" i="1"/>
  <c r="J114" i="1"/>
  <c r="P114" i="1" s="1"/>
  <c r="K113" i="1"/>
  <c r="J113" i="1"/>
  <c r="P113" i="1" s="1"/>
  <c r="N112" i="1"/>
  <c r="M112" i="1"/>
  <c r="K112" i="1"/>
  <c r="J112" i="1"/>
  <c r="P112" i="1" s="1"/>
  <c r="N111" i="1"/>
  <c r="M111" i="1"/>
  <c r="K111" i="1"/>
  <c r="J111" i="1"/>
  <c r="P111" i="1" s="1"/>
  <c r="N110" i="1"/>
  <c r="M110" i="1"/>
  <c r="L110" i="1"/>
  <c r="K110" i="1"/>
  <c r="J110" i="1"/>
  <c r="N108" i="1"/>
  <c r="M108" i="1"/>
  <c r="L108" i="1"/>
  <c r="K108" i="1"/>
  <c r="J108" i="1"/>
  <c r="P108" i="1" s="1"/>
  <c r="N107" i="1"/>
  <c r="M107" i="1"/>
  <c r="L107" i="1"/>
  <c r="K107" i="1"/>
  <c r="J107" i="1"/>
  <c r="N106" i="1"/>
  <c r="M106" i="1"/>
  <c r="L106" i="1"/>
  <c r="K106" i="1"/>
  <c r="J106" i="1"/>
  <c r="P106" i="1" s="1"/>
  <c r="N105" i="1"/>
  <c r="M105" i="1"/>
  <c r="L105" i="1"/>
  <c r="K105" i="1"/>
  <c r="J105" i="1"/>
  <c r="N104" i="1"/>
  <c r="M104" i="1"/>
  <c r="L104" i="1"/>
  <c r="K104" i="1"/>
  <c r="J104" i="1"/>
  <c r="P104" i="1" s="1"/>
  <c r="N103" i="1"/>
  <c r="M103" i="1"/>
  <c r="L103" i="1"/>
  <c r="K103" i="1"/>
  <c r="J103" i="1"/>
  <c r="N102" i="1"/>
  <c r="M102" i="1"/>
  <c r="L102" i="1"/>
  <c r="K102" i="1"/>
  <c r="J102" i="1"/>
  <c r="P102" i="1" s="1"/>
  <c r="N101" i="1"/>
  <c r="M101" i="1"/>
  <c r="L101" i="1"/>
  <c r="K101" i="1"/>
  <c r="J101" i="1"/>
  <c r="L100" i="1"/>
  <c r="K100" i="1"/>
  <c r="J100" i="1"/>
  <c r="P100" i="1" s="1"/>
  <c r="N99" i="1"/>
  <c r="M99" i="1"/>
  <c r="L99" i="1"/>
  <c r="K99" i="1"/>
  <c r="J99" i="1"/>
  <c r="N98" i="1"/>
  <c r="M98" i="1"/>
  <c r="L98" i="1"/>
  <c r="K98" i="1"/>
  <c r="J98" i="1"/>
  <c r="P98" i="1" s="1"/>
  <c r="N97" i="1"/>
  <c r="M97" i="1"/>
  <c r="L97" i="1"/>
  <c r="K97" i="1"/>
  <c r="J97" i="1"/>
  <c r="N96" i="1"/>
  <c r="M96" i="1"/>
  <c r="K96" i="1"/>
  <c r="J96" i="1"/>
  <c r="N95" i="1"/>
  <c r="M95" i="1"/>
  <c r="L95" i="1"/>
  <c r="K95" i="1"/>
  <c r="J95" i="1"/>
  <c r="P95" i="1" s="1"/>
  <c r="N94" i="1"/>
  <c r="M94" i="1"/>
  <c r="L94" i="1"/>
  <c r="K94" i="1"/>
  <c r="J94" i="1"/>
  <c r="N93" i="1"/>
  <c r="M93" i="1"/>
  <c r="L93" i="1"/>
  <c r="K93" i="1"/>
  <c r="J93" i="1"/>
  <c r="P93" i="1" s="1"/>
  <c r="N92" i="1"/>
  <c r="M92" i="1"/>
  <c r="L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3" i="1"/>
  <c r="M83" i="1"/>
  <c r="L83" i="1"/>
  <c r="K83" i="1"/>
  <c r="J83" i="1"/>
  <c r="P83" i="1" s="1"/>
  <c r="N82" i="1"/>
  <c r="M82" i="1"/>
  <c r="K82" i="1"/>
  <c r="J82" i="1"/>
  <c r="N81" i="1"/>
  <c r="M81" i="1"/>
  <c r="L81" i="1"/>
  <c r="K81" i="1"/>
  <c r="J81" i="1"/>
  <c r="N80" i="1"/>
  <c r="M80" i="1"/>
  <c r="L80" i="1"/>
  <c r="K80" i="1"/>
  <c r="J80" i="1"/>
  <c r="P80" i="1" s="1"/>
  <c r="N79" i="1"/>
  <c r="M79" i="1"/>
  <c r="L79" i="1"/>
  <c r="K79" i="1"/>
  <c r="J79" i="1"/>
  <c r="N78" i="1"/>
  <c r="M78" i="1"/>
  <c r="L78" i="1"/>
  <c r="K78" i="1"/>
  <c r="J78" i="1"/>
  <c r="P78" i="1" s="1"/>
  <c r="N77" i="1"/>
  <c r="M77" i="1"/>
  <c r="L77" i="1"/>
  <c r="K77" i="1"/>
  <c r="J77" i="1"/>
  <c r="N76" i="1"/>
  <c r="M76" i="1"/>
  <c r="L76" i="1"/>
  <c r="K76" i="1"/>
  <c r="J76" i="1"/>
  <c r="P76" i="1" s="1"/>
  <c r="N75" i="1"/>
  <c r="M75" i="1"/>
  <c r="L75" i="1"/>
  <c r="K75" i="1"/>
  <c r="J75" i="1"/>
  <c r="N74" i="1"/>
  <c r="M74" i="1"/>
  <c r="L74" i="1"/>
  <c r="K74" i="1"/>
  <c r="J74" i="1"/>
  <c r="P74" i="1" s="1"/>
  <c r="N73" i="1"/>
  <c r="M73" i="1"/>
  <c r="L73" i="1"/>
  <c r="K73" i="1"/>
  <c r="J73" i="1"/>
  <c r="N72" i="1"/>
  <c r="M72" i="1"/>
  <c r="L72" i="1"/>
  <c r="K72" i="1"/>
  <c r="J72" i="1"/>
  <c r="P72" i="1" s="1"/>
  <c r="N71" i="1"/>
  <c r="M71" i="1"/>
  <c r="L71" i="1"/>
  <c r="K71" i="1"/>
  <c r="J71" i="1"/>
  <c r="N70" i="1"/>
  <c r="M70" i="1"/>
  <c r="L70" i="1"/>
  <c r="K70" i="1"/>
  <c r="J70" i="1"/>
  <c r="P70" i="1" s="1"/>
  <c r="N69" i="1"/>
  <c r="M69" i="1"/>
  <c r="K69" i="1"/>
  <c r="J69" i="1"/>
  <c r="N68" i="1"/>
  <c r="M68" i="1"/>
  <c r="K68" i="1"/>
  <c r="J68" i="1"/>
  <c r="P68" i="1" s="1"/>
  <c r="N67" i="1"/>
  <c r="M67" i="1"/>
  <c r="L67" i="1"/>
  <c r="K67" i="1"/>
  <c r="J67" i="1"/>
  <c r="N66" i="1"/>
  <c r="M66" i="1"/>
  <c r="L66" i="1"/>
  <c r="K66" i="1"/>
  <c r="J66" i="1"/>
  <c r="P66" i="1" s="1"/>
  <c r="N65" i="1"/>
  <c r="M65" i="1"/>
  <c r="L65" i="1"/>
  <c r="K65" i="1"/>
  <c r="J65" i="1"/>
  <c r="N64" i="1"/>
  <c r="M64" i="1"/>
  <c r="L64" i="1"/>
  <c r="K64" i="1"/>
  <c r="J64" i="1"/>
  <c r="P64" i="1" s="1"/>
  <c r="N63" i="1"/>
  <c r="M63" i="1"/>
  <c r="K63" i="1"/>
  <c r="J63" i="1"/>
  <c r="P63" i="1" s="1"/>
  <c r="N62" i="1"/>
  <c r="M62" i="1"/>
  <c r="L62" i="1"/>
  <c r="K62" i="1"/>
  <c r="J62" i="1"/>
  <c r="N61" i="1"/>
  <c r="M61" i="1"/>
  <c r="L61" i="1"/>
  <c r="K61" i="1"/>
  <c r="J61" i="1"/>
  <c r="N60" i="1"/>
  <c r="M60" i="1"/>
  <c r="K60" i="1"/>
  <c r="J60" i="1"/>
  <c r="N59" i="1"/>
  <c r="M59" i="1"/>
  <c r="K59" i="1"/>
  <c r="J59" i="1"/>
  <c r="M58" i="1"/>
  <c r="K58" i="1"/>
  <c r="J58" i="1"/>
  <c r="N57" i="1"/>
  <c r="M57" i="1"/>
  <c r="L57" i="1"/>
  <c r="K57" i="1"/>
  <c r="J57" i="1"/>
  <c r="N56" i="1"/>
  <c r="M56" i="1"/>
  <c r="K56" i="1"/>
  <c r="J56" i="1"/>
  <c r="N55" i="1"/>
  <c r="M55" i="1"/>
  <c r="L55" i="1"/>
  <c r="K55" i="1"/>
  <c r="J55" i="1"/>
  <c r="G54" i="1"/>
  <c r="M54" i="1" s="1"/>
  <c r="N53" i="1"/>
  <c r="M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K45" i="1"/>
  <c r="J45" i="1"/>
  <c r="N44" i="1"/>
  <c r="M44" i="1"/>
  <c r="L44" i="1"/>
  <c r="K44" i="1"/>
  <c r="J44" i="1"/>
  <c r="M43" i="1"/>
  <c r="K43" i="1"/>
  <c r="J43" i="1"/>
  <c r="N42" i="1"/>
  <c r="M42" i="1"/>
  <c r="L42" i="1"/>
  <c r="K42" i="1"/>
  <c r="J42" i="1"/>
  <c r="N41" i="1"/>
  <c r="M41" i="1"/>
  <c r="K41" i="1"/>
  <c r="R41" i="1" s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G34" i="1"/>
  <c r="G370" i="1" s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M24" i="1"/>
  <c r="K24" i="1"/>
  <c r="R24" i="1" s="1"/>
  <c r="J24" i="1"/>
  <c r="N23" i="1"/>
  <c r="M23" i="1"/>
  <c r="K23" i="1"/>
  <c r="R23" i="1" s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K19" i="1"/>
  <c r="R19" i="1" s="1"/>
  <c r="J19" i="1"/>
  <c r="N18" i="1"/>
  <c r="M18" i="1"/>
  <c r="L18" i="1"/>
  <c r="K18" i="1"/>
  <c r="J18" i="1"/>
  <c r="N17" i="1"/>
  <c r="R17" i="1" s="1"/>
  <c r="M17" i="1"/>
  <c r="N16" i="1"/>
  <c r="M16" i="1"/>
  <c r="K16" i="1"/>
  <c r="R16" i="1" s="1"/>
  <c r="J16" i="1"/>
  <c r="N15" i="1"/>
  <c r="M15" i="1"/>
  <c r="L15" i="1"/>
  <c r="K15" i="1"/>
  <c r="J15" i="1"/>
  <c r="P88" i="1" l="1"/>
  <c r="P357" i="1"/>
  <c r="P358" i="1"/>
  <c r="P360" i="1"/>
  <c r="P82" i="1"/>
  <c r="P363" i="1"/>
  <c r="P19" i="1"/>
  <c r="P20" i="1"/>
  <c r="R21" i="1"/>
  <c r="P22" i="1"/>
  <c r="P25" i="1"/>
  <c r="P27" i="1"/>
  <c r="P29" i="1"/>
  <c r="P31" i="1"/>
  <c r="P33" i="1"/>
  <c r="P35" i="1"/>
  <c r="P37" i="1"/>
  <c r="P40" i="1"/>
  <c r="P43" i="1"/>
  <c r="P45" i="1"/>
  <c r="P46" i="1"/>
  <c r="P48" i="1"/>
  <c r="P50" i="1"/>
  <c r="P52" i="1"/>
  <c r="P55" i="1"/>
  <c r="P58" i="1"/>
  <c r="P62" i="1"/>
  <c r="P86" i="1"/>
  <c r="P365" i="1"/>
  <c r="P69" i="1"/>
  <c r="P182" i="1"/>
  <c r="P16" i="1"/>
  <c r="P17" i="1"/>
  <c r="P18" i="1"/>
  <c r="P21" i="1"/>
  <c r="P23" i="1"/>
  <c r="P24" i="1"/>
  <c r="R25" i="1"/>
  <c r="P26" i="1"/>
  <c r="R27" i="1"/>
  <c r="P28" i="1"/>
  <c r="P30" i="1"/>
  <c r="P32" i="1"/>
  <c r="P36" i="1"/>
  <c r="P38" i="1"/>
  <c r="P39" i="1"/>
  <c r="P41" i="1"/>
  <c r="P42" i="1"/>
  <c r="P44" i="1"/>
  <c r="P47" i="1"/>
  <c r="P49" i="1"/>
  <c r="P51" i="1"/>
  <c r="P53" i="1"/>
  <c r="P56" i="1"/>
  <c r="P57" i="1"/>
  <c r="P59" i="1"/>
  <c r="P60" i="1"/>
  <c r="P61" i="1"/>
  <c r="P65" i="1"/>
  <c r="P67" i="1"/>
  <c r="P71" i="1"/>
  <c r="P73" i="1"/>
  <c r="P75" i="1"/>
  <c r="P77" i="1"/>
  <c r="P79" i="1"/>
  <c r="P81" i="1"/>
  <c r="P85" i="1"/>
  <c r="P87" i="1"/>
  <c r="P89" i="1"/>
  <c r="P90" i="1"/>
  <c r="P91" i="1"/>
  <c r="P92" i="1"/>
  <c r="P94" i="1"/>
  <c r="P96" i="1"/>
  <c r="P97" i="1"/>
  <c r="P99" i="1"/>
  <c r="P101" i="1"/>
  <c r="P103" i="1"/>
  <c r="P105" i="1"/>
  <c r="P107" i="1"/>
  <c r="P110" i="1"/>
  <c r="P115" i="1"/>
  <c r="P117" i="1"/>
  <c r="P119" i="1"/>
  <c r="P120" i="1"/>
  <c r="P122" i="1"/>
  <c r="P124" i="1"/>
  <c r="P126" i="1"/>
  <c r="P127" i="1"/>
  <c r="P128" i="1"/>
  <c r="P130" i="1"/>
  <c r="P132" i="1"/>
  <c r="P134" i="1"/>
  <c r="P135" i="1"/>
  <c r="P137" i="1"/>
  <c r="P139" i="1"/>
  <c r="P141" i="1"/>
  <c r="P144" i="1"/>
  <c r="P146" i="1"/>
  <c r="P148" i="1"/>
  <c r="P149" i="1"/>
  <c r="P151" i="1"/>
  <c r="P152" i="1"/>
  <c r="P154" i="1"/>
  <c r="P156" i="1"/>
  <c r="P159" i="1"/>
  <c r="P161" i="1"/>
  <c r="P162" i="1"/>
  <c r="P164" i="1"/>
  <c r="P170" i="1"/>
  <c r="P172" i="1"/>
  <c r="P174" i="1"/>
  <c r="P176" i="1"/>
  <c r="P178" i="1"/>
  <c r="P181" i="1"/>
  <c r="P183" i="1"/>
  <c r="P184" i="1"/>
  <c r="P188" i="1"/>
  <c r="P185" i="1"/>
  <c r="P186" i="1"/>
  <c r="P190" i="1"/>
  <c r="P192" i="1"/>
  <c r="P196" i="1"/>
  <c r="P198" i="1"/>
  <c r="P200" i="1"/>
  <c r="P202" i="1"/>
  <c r="P206" i="1"/>
  <c r="P210" i="1"/>
  <c r="P214" i="1"/>
  <c r="P218" i="1"/>
  <c r="P219" i="1"/>
  <c r="P220" i="1"/>
  <c r="P222" i="1"/>
  <c r="P225" i="1"/>
  <c r="P226" i="1"/>
  <c r="P228" i="1"/>
  <c r="P231" i="1"/>
  <c r="P233" i="1"/>
  <c r="P235" i="1"/>
  <c r="P237" i="1"/>
  <c r="P241" i="1"/>
  <c r="P243" i="1"/>
  <c r="P246" i="1"/>
  <c r="P248" i="1"/>
  <c r="P250" i="1"/>
  <c r="P253" i="1"/>
  <c r="P256" i="1"/>
  <c r="P258" i="1"/>
  <c r="P260" i="1"/>
  <c r="P261" i="1"/>
  <c r="P262" i="1"/>
  <c r="P265" i="1"/>
  <c r="P267" i="1"/>
  <c r="P270" i="1"/>
  <c r="P271" i="1"/>
  <c r="P273" i="1"/>
  <c r="P223" i="1"/>
  <c r="P276" i="1"/>
  <c r="P278" i="1"/>
  <c r="P280" i="1"/>
  <c r="P282" i="1"/>
  <c r="P283" i="1"/>
  <c r="P286" i="1"/>
  <c r="P288" i="1"/>
  <c r="P291" i="1"/>
  <c r="P293" i="1"/>
  <c r="P295" i="1"/>
  <c r="P299" i="1"/>
  <c r="P302" i="1"/>
  <c r="P304" i="1"/>
  <c r="P306" i="1"/>
  <c r="P307" i="1"/>
  <c r="P311" i="1"/>
  <c r="P313" i="1"/>
  <c r="P316" i="1"/>
  <c r="P318" i="1"/>
  <c r="P319" i="1"/>
  <c r="P320" i="1"/>
  <c r="P322" i="1"/>
  <c r="P323" i="1"/>
  <c r="P325" i="1"/>
  <c r="P326" i="1"/>
  <c r="P328" i="1"/>
  <c r="P330" i="1"/>
  <c r="P333" i="1"/>
  <c r="P335" i="1"/>
  <c r="P337" i="1"/>
  <c r="P342" i="1"/>
  <c r="P344" i="1"/>
  <c r="P347" i="1"/>
  <c r="P350" i="1"/>
  <c r="P354" i="1"/>
  <c r="P356" i="1"/>
  <c r="P359" i="1"/>
  <c r="P361" i="1"/>
  <c r="P362" i="1"/>
  <c r="P364" i="1"/>
  <c r="P366" i="1"/>
  <c r="R29" i="1"/>
  <c r="R31" i="1"/>
  <c r="R33" i="1"/>
  <c r="R35" i="1"/>
  <c r="R36" i="1"/>
  <c r="R38" i="1"/>
  <c r="R40" i="1"/>
  <c r="R43" i="1"/>
  <c r="R44" i="1"/>
  <c r="R46" i="1"/>
  <c r="R48" i="1"/>
  <c r="R50" i="1"/>
  <c r="R52" i="1"/>
  <c r="R56" i="1"/>
  <c r="R58" i="1"/>
  <c r="R59" i="1"/>
  <c r="R61" i="1"/>
  <c r="R63" i="1"/>
  <c r="R66" i="1"/>
  <c r="R68" i="1"/>
  <c r="R70" i="1"/>
  <c r="R72" i="1"/>
  <c r="R74" i="1"/>
  <c r="R76" i="1"/>
  <c r="R78" i="1"/>
  <c r="R80" i="1"/>
  <c r="R82" i="1"/>
  <c r="R85" i="1"/>
  <c r="R87" i="1"/>
  <c r="R89" i="1"/>
  <c r="R90" i="1"/>
  <c r="R92" i="1"/>
  <c r="R94" i="1"/>
  <c r="R96" i="1"/>
  <c r="R100" i="1"/>
  <c r="R102" i="1"/>
  <c r="R113" i="1"/>
  <c r="R125" i="1"/>
  <c r="R149" i="1"/>
  <c r="R177" i="1"/>
  <c r="R182" i="1"/>
  <c r="R184" i="1"/>
  <c r="R187" i="1"/>
  <c r="R189" i="1"/>
  <c r="R191" i="1"/>
  <c r="R195" i="1"/>
  <c r="R197" i="1"/>
  <c r="R199" i="1"/>
  <c r="R201" i="1"/>
  <c r="R203" i="1"/>
  <c r="R205" i="1"/>
  <c r="R207" i="1"/>
  <c r="R209" i="1"/>
  <c r="R212" i="1"/>
  <c r="R214" i="1"/>
  <c r="R218" i="1"/>
  <c r="R220" i="1"/>
  <c r="R222" i="1"/>
  <c r="R307" i="1"/>
  <c r="R310" i="1"/>
  <c r="R312" i="1"/>
  <c r="R314" i="1"/>
  <c r="R316" i="1"/>
  <c r="R319" i="1"/>
  <c r="R321" i="1"/>
  <c r="R323" i="1"/>
  <c r="R326" i="1"/>
  <c r="R328" i="1"/>
  <c r="R330" i="1"/>
  <c r="R332" i="1"/>
  <c r="R334" i="1"/>
  <c r="R336" i="1"/>
  <c r="R338" i="1"/>
  <c r="R340" i="1"/>
  <c r="R342" i="1"/>
  <c r="R344" i="1"/>
  <c r="R347" i="1"/>
  <c r="R349" i="1"/>
  <c r="R351" i="1"/>
  <c r="R353" i="1"/>
  <c r="R355" i="1"/>
  <c r="R357" i="1"/>
  <c r="R359" i="1"/>
  <c r="R361" i="1"/>
  <c r="R363" i="1"/>
  <c r="R366" i="1"/>
  <c r="R282" i="1"/>
  <c r="R284" i="1"/>
  <c r="R286" i="1"/>
  <c r="R288" i="1"/>
  <c r="R290" i="1"/>
  <c r="R292" i="1"/>
  <c r="R294" i="1"/>
  <c r="R297" i="1"/>
  <c r="R302" i="1"/>
  <c r="R304" i="1"/>
  <c r="R225" i="1"/>
  <c r="R227" i="1"/>
  <c r="R228" i="1"/>
  <c r="R230" i="1"/>
  <c r="R232" i="1"/>
  <c r="R234" i="1"/>
  <c r="R236" i="1"/>
  <c r="R239" i="1"/>
  <c r="R241" i="1"/>
  <c r="R243" i="1"/>
  <c r="R246" i="1"/>
  <c r="R248" i="1"/>
  <c r="R250" i="1"/>
  <c r="R252" i="1"/>
  <c r="R253" i="1"/>
  <c r="R255" i="1"/>
  <c r="R257" i="1"/>
  <c r="R259" i="1"/>
  <c r="R261" i="1"/>
  <c r="R263" i="1"/>
  <c r="R265" i="1"/>
  <c r="R267" i="1"/>
  <c r="R269" i="1"/>
  <c r="R271" i="1"/>
  <c r="R273" i="1"/>
  <c r="R274" i="1"/>
  <c r="R276" i="1"/>
  <c r="R279" i="1"/>
  <c r="R281" i="1"/>
  <c r="R45" i="1"/>
  <c r="R60" i="1"/>
  <c r="R65" i="1"/>
  <c r="R69" i="1"/>
  <c r="R71" i="1"/>
  <c r="R91" i="1"/>
  <c r="R93" i="1"/>
  <c r="R97" i="1"/>
  <c r="R99" i="1"/>
  <c r="R101" i="1"/>
  <c r="R103" i="1"/>
  <c r="R105" i="1"/>
  <c r="R107" i="1"/>
  <c r="R110" i="1"/>
  <c r="R112" i="1"/>
  <c r="R114" i="1"/>
  <c r="R116" i="1"/>
  <c r="R118" i="1"/>
  <c r="R120" i="1"/>
  <c r="R122" i="1"/>
  <c r="R124" i="1"/>
  <c r="R127" i="1"/>
  <c r="R129" i="1"/>
  <c r="R131" i="1"/>
  <c r="R133" i="1"/>
  <c r="R135" i="1"/>
  <c r="R136" i="1"/>
  <c r="R138" i="1"/>
  <c r="R140" i="1"/>
  <c r="R142" i="1"/>
  <c r="R144" i="1"/>
  <c r="R146" i="1"/>
  <c r="R148" i="1"/>
  <c r="R150" i="1"/>
  <c r="R152" i="1"/>
  <c r="R154" i="1"/>
  <c r="R156" i="1"/>
  <c r="R158" i="1"/>
  <c r="R160" i="1"/>
  <c r="R162" i="1"/>
  <c r="R164" i="1"/>
  <c r="R166" i="1"/>
  <c r="R169" i="1"/>
  <c r="R172" i="1"/>
  <c r="R174" i="1"/>
  <c r="R178" i="1"/>
  <c r="R180" i="1"/>
  <c r="R277" i="1"/>
  <c r="R317" i="1"/>
  <c r="R364" i="1"/>
  <c r="Q17" i="1"/>
  <c r="S17" i="1" s="1"/>
  <c r="Q20" i="1"/>
  <c r="S20" i="1" s="1"/>
  <c r="Q22" i="1"/>
  <c r="S22" i="1" s="1"/>
  <c r="Q28" i="1"/>
  <c r="S28" i="1" s="1"/>
  <c r="Q30" i="1"/>
  <c r="S30" i="1" s="1"/>
  <c r="Q32" i="1"/>
  <c r="S32" i="1" s="1"/>
  <c r="Q37" i="1"/>
  <c r="S37" i="1" s="1"/>
  <c r="Q39" i="1"/>
  <c r="S39" i="1" s="1"/>
  <c r="Q41" i="1"/>
  <c r="S41" i="1" s="1"/>
  <c r="Q42" i="1"/>
  <c r="S42" i="1" s="1"/>
  <c r="Q45" i="1"/>
  <c r="S45" i="1" s="1"/>
  <c r="Q47" i="1"/>
  <c r="S47" i="1" s="1"/>
  <c r="Q49" i="1"/>
  <c r="S49" i="1" s="1"/>
  <c r="Q51" i="1"/>
  <c r="S51" i="1" s="1"/>
  <c r="Q53" i="1"/>
  <c r="S53" i="1" s="1"/>
  <c r="Q55" i="1"/>
  <c r="S55" i="1" s="1"/>
  <c r="Q57" i="1"/>
  <c r="S57" i="1" s="1"/>
  <c r="Q60" i="1"/>
  <c r="S60" i="1" s="1"/>
  <c r="Q62" i="1"/>
  <c r="S62" i="1" s="1"/>
  <c r="Q64" i="1"/>
  <c r="S64" i="1" s="1"/>
  <c r="Q65" i="1"/>
  <c r="S65" i="1" s="1"/>
  <c r="Q67" i="1"/>
  <c r="S67" i="1" s="1"/>
  <c r="Q69" i="1"/>
  <c r="S69" i="1" s="1"/>
  <c r="Q71" i="1"/>
  <c r="S71" i="1" s="1"/>
  <c r="Q73" i="1"/>
  <c r="S73" i="1" s="1"/>
  <c r="Q75" i="1"/>
  <c r="S75" i="1" s="1"/>
  <c r="Q77" i="1"/>
  <c r="S77" i="1" s="1"/>
  <c r="Q79" i="1"/>
  <c r="S79" i="1" s="1"/>
  <c r="Q81" i="1"/>
  <c r="S81" i="1" s="1"/>
  <c r="Q83" i="1"/>
  <c r="S83" i="1" s="1"/>
  <c r="Q86" i="1"/>
  <c r="S86" i="1" s="1"/>
  <c r="Q88" i="1"/>
  <c r="S88" i="1" s="1"/>
  <c r="Q91" i="1"/>
  <c r="S91" i="1" s="1"/>
  <c r="Q93" i="1"/>
  <c r="S93" i="1" s="1"/>
  <c r="Q95" i="1"/>
  <c r="S95" i="1" s="1"/>
  <c r="Q97" i="1"/>
  <c r="S97" i="1" s="1"/>
  <c r="R98" i="1"/>
  <c r="Q99" i="1"/>
  <c r="S99" i="1" s="1"/>
  <c r="Q101" i="1"/>
  <c r="S101" i="1" s="1"/>
  <c r="Q103" i="1"/>
  <c r="S103" i="1" s="1"/>
  <c r="R104" i="1"/>
  <c r="Q105" i="1"/>
  <c r="S105" i="1" s="1"/>
  <c r="R106" i="1"/>
  <c r="Q107" i="1"/>
  <c r="S107" i="1" s="1"/>
  <c r="R108" i="1"/>
  <c r="Q110" i="1"/>
  <c r="S110" i="1" s="1"/>
  <c r="R111" i="1"/>
  <c r="Q112" i="1"/>
  <c r="S112" i="1" s="1"/>
  <c r="Q114" i="1"/>
  <c r="S114" i="1" s="1"/>
  <c r="R115" i="1"/>
  <c r="Q116" i="1"/>
  <c r="S116" i="1" s="1"/>
  <c r="R117" i="1"/>
  <c r="Q118" i="1"/>
  <c r="S118" i="1" s="1"/>
  <c r="R119" i="1"/>
  <c r="Q120" i="1"/>
  <c r="S120" i="1" s="1"/>
  <c r="R121" i="1"/>
  <c r="Q122" i="1"/>
  <c r="S122" i="1" s="1"/>
  <c r="R123" i="1"/>
  <c r="Q124" i="1"/>
  <c r="S124" i="1" s="1"/>
  <c r="R126" i="1"/>
  <c r="Q127" i="1"/>
  <c r="S127" i="1" s="1"/>
  <c r="R128" i="1"/>
  <c r="Q129" i="1"/>
  <c r="S129" i="1" s="1"/>
  <c r="R130" i="1"/>
  <c r="Q131" i="1"/>
  <c r="S131" i="1" s="1"/>
  <c r="R132" i="1"/>
  <c r="Q133" i="1"/>
  <c r="S133" i="1" s="1"/>
  <c r="R134" i="1"/>
  <c r="Q135" i="1"/>
  <c r="S135" i="1" s="1"/>
  <c r="Q136" i="1"/>
  <c r="S136" i="1" s="1"/>
  <c r="R137" i="1"/>
  <c r="Q138" i="1"/>
  <c r="S138" i="1" s="1"/>
  <c r="R139" i="1"/>
  <c r="Q140" i="1"/>
  <c r="S140" i="1" s="1"/>
  <c r="R141" i="1"/>
  <c r="Q142" i="1"/>
  <c r="S142" i="1" s="1"/>
  <c r="R143" i="1"/>
  <c r="Q144" i="1"/>
  <c r="S144" i="1" s="1"/>
  <c r="R145" i="1"/>
  <c r="Q146" i="1"/>
  <c r="S146" i="1" s="1"/>
  <c r="R147" i="1"/>
  <c r="Q148" i="1"/>
  <c r="S148" i="1" s="1"/>
  <c r="Q150" i="1"/>
  <c r="S150" i="1" s="1"/>
  <c r="R151" i="1"/>
  <c r="Q152" i="1"/>
  <c r="S152" i="1" s="1"/>
  <c r="R153" i="1"/>
  <c r="Q154" i="1"/>
  <c r="S154" i="1" s="1"/>
  <c r="R155" i="1"/>
  <c r="Q156" i="1"/>
  <c r="S156" i="1" s="1"/>
  <c r="R157" i="1"/>
  <c r="Q158" i="1"/>
  <c r="S158" i="1" s="1"/>
  <c r="R159" i="1"/>
  <c r="Q160" i="1"/>
  <c r="S160" i="1" s="1"/>
  <c r="R161" i="1"/>
  <c r="Q162" i="1"/>
  <c r="S162" i="1" s="1"/>
  <c r="R163" i="1"/>
  <c r="Q164" i="1"/>
  <c r="S164" i="1" s="1"/>
  <c r="R165" i="1"/>
  <c r="Q166" i="1"/>
  <c r="S166" i="1" s="1"/>
  <c r="R168" i="1"/>
  <c r="Q169" i="1"/>
  <c r="S169" i="1" s="1"/>
  <c r="R170" i="1"/>
  <c r="Q172" i="1"/>
  <c r="S172" i="1" s="1"/>
  <c r="R173" i="1"/>
  <c r="Q174" i="1"/>
  <c r="S174" i="1" s="1"/>
  <c r="R175" i="1"/>
  <c r="R176" i="1"/>
  <c r="Q177" i="1"/>
  <c r="S177" i="1" s="1"/>
  <c r="R179" i="1"/>
  <c r="R181" i="1"/>
  <c r="Q182" i="1"/>
  <c r="S182" i="1" s="1"/>
  <c r="R183" i="1"/>
  <c r="Q184" i="1"/>
  <c r="S184" i="1" s="1"/>
  <c r="R185" i="1"/>
  <c r="Q187" i="1"/>
  <c r="S187" i="1" s="1"/>
  <c r="R186" i="1"/>
  <c r="Q189" i="1"/>
  <c r="S189" i="1" s="1"/>
  <c r="R190" i="1"/>
  <c r="Q191" i="1"/>
  <c r="S191" i="1" s="1"/>
  <c r="R192" i="1"/>
  <c r="Q195" i="1"/>
  <c r="S195" i="1" s="1"/>
  <c r="R196" i="1"/>
  <c r="Q197" i="1"/>
  <c r="S197" i="1" s="1"/>
  <c r="R198" i="1"/>
  <c r="Q199" i="1"/>
  <c r="S199" i="1" s="1"/>
  <c r="R200" i="1"/>
  <c r="Q201" i="1"/>
  <c r="S201" i="1" s="1"/>
  <c r="R202" i="1"/>
  <c r="Q203" i="1"/>
  <c r="S203" i="1" s="1"/>
  <c r="R204" i="1"/>
  <c r="Q205" i="1"/>
  <c r="S205" i="1" s="1"/>
  <c r="R206" i="1"/>
  <c r="Q207" i="1"/>
  <c r="S207" i="1" s="1"/>
  <c r="R208" i="1"/>
  <c r="Q209" i="1"/>
  <c r="S209" i="1" s="1"/>
  <c r="R210" i="1"/>
  <c r="Q212" i="1"/>
  <c r="S212" i="1" s="1"/>
  <c r="R213" i="1"/>
  <c r="Q214" i="1"/>
  <c r="S214" i="1" s="1"/>
  <c r="R215" i="1"/>
  <c r="R217" i="1"/>
  <c r="Q218" i="1"/>
  <c r="S218" i="1" s="1"/>
  <c r="R219" i="1"/>
  <c r="Q220" i="1"/>
  <c r="S220" i="1" s="1"/>
  <c r="R221" i="1"/>
  <c r="Q222" i="1"/>
  <c r="S222" i="1" s="1"/>
  <c r="R224" i="1"/>
  <c r="Q225" i="1"/>
  <c r="S225" i="1" s="1"/>
  <c r="R226" i="1"/>
  <c r="Q227" i="1"/>
  <c r="S227" i="1" s="1"/>
  <c r="Q228" i="1"/>
  <c r="S228" i="1" s="1"/>
  <c r="R229" i="1"/>
  <c r="Q230" i="1"/>
  <c r="S230" i="1" s="1"/>
  <c r="R231" i="1"/>
  <c r="Q232" i="1"/>
  <c r="S232" i="1" s="1"/>
  <c r="R233" i="1"/>
  <c r="Q234" i="1"/>
  <c r="S234" i="1" s="1"/>
  <c r="R235" i="1"/>
  <c r="Q236" i="1"/>
  <c r="S236" i="1" s="1"/>
  <c r="R237" i="1"/>
  <c r="Q239" i="1"/>
  <c r="S239" i="1" s="1"/>
  <c r="R240" i="1"/>
  <c r="Q241" i="1"/>
  <c r="S241" i="1" s="1"/>
  <c r="R242" i="1"/>
  <c r="Q243" i="1"/>
  <c r="S243" i="1" s="1"/>
  <c r="R245" i="1"/>
  <c r="Q246" i="1"/>
  <c r="S246" i="1" s="1"/>
  <c r="R247" i="1"/>
  <c r="Q248" i="1"/>
  <c r="S248" i="1" s="1"/>
  <c r="R249" i="1"/>
  <c r="Q250" i="1"/>
  <c r="S250" i="1" s="1"/>
  <c r="R251" i="1"/>
  <c r="Q252" i="1"/>
  <c r="S252" i="1" s="1"/>
  <c r="Q253" i="1"/>
  <c r="S253" i="1" s="1"/>
  <c r="R254" i="1"/>
  <c r="Q255" i="1"/>
  <c r="S255" i="1" s="1"/>
  <c r="R256" i="1"/>
  <c r="Q257" i="1"/>
  <c r="S257" i="1" s="1"/>
  <c r="R258" i="1"/>
  <c r="Q259" i="1"/>
  <c r="S259" i="1" s="1"/>
  <c r="R260" i="1"/>
  <c r="Q261" i="1"/>
  <c r="S261" i="1" s="1"/>
  <c r="R262" i="1"/>
  <c r="Q263" i="1"/>
  <c r="S263" i="1" s="1"/>
  <c r="R264" i="1"/>
  <c r="Q265" i="1"/>
  <c r="S265" i="1" s="1"/>
  <c r="R266" i="1"/>
  <c r="Q267" i="1"/>
  <c r="S267" i="1" s="1"/>
  <c r="R268" i="1"/>
  <c r="Q269" i="1"/>
  <c r="S269" i="1" s="1"/>
  <c r="R270" i="1"/>
  <c r="Q271" i="1"/>
  <c r="S271" i="1" s="1"/>
  <c r="R272" i="1"/>
  <c r="Q273" i="1"/>
  <c r="R223" i="1"/>
  <c r="Q274" i="1"/>
  <c r="S274" i="1" s="1"/>
  <c r="R275" i="1"/>
  <c r="Q276" i="1"/>
  <c r="S276" i="1" s="1"/>
  <c r="R278" i="1"/>
  <c r="Q279" i="1"/>
  <c r="S279" i="1" s="1"/>
  <c r="R280" i="1"/>
  <c r="Q281" i="1"/>
  <c r="S281" i="1" s="1"/>
  <c r="Q282" i="1"/>
  <c r="S282" i="1" s="1"/>
  <c r="R283" i="1"/>
  <c r="Q284" i="1"/>
  <c r="S284" i="1" s="1"/>
  <c r="R285" i="1"/>
  <c r="Q286" i="1"/>
  <c r="S286" i="1" s="1"/>
  <c r="R287" i="1"/>
  <c r="Q288" i="1"/>
  <c r="S288" i="1" s="1"/>
  <c r="R289" i="1"/>
  <c r="Q290" i="1"/>
  <c r="S290" i="1" s="1"/>
  <c r="R291" i="1"/>
  <c r="Q292" i="1"/>
  <c r="S292" i="1" s="1"/>
  <c r="R293" i="1"/>
  <c r="Q294" i="1"/>
  <c r="S294" i="1" s="1"/>
  <c r="R295" i="1"/>
  <c r="Q297" i="1"/>
  <c r="S297" i="1" s="1"/>
  <c r="R299" i="1"/>
  <c r="R301" i="1"/>
  <c r="Q302" i="1"/>
  <c r="S302" i="1" s="1"/>
  <c r="R303" i="1"/>
  <c r="Q304" i="1"/>
  <c r="S304" i="1" s="1"/>
  <c r="R305" i="1"/>
  <c r="R306" i="1"/>
  <c r="Q307" i="1"/>
  <c r="S307" i="1" s="1"/>
  <c r="R308" i="1"/>
  <c r="Q310" i="1"/>
  <c r="S310" i="1" s="1"/>
  <c r="R311" i="1"/>
  <c r="Q312" i="1"/>
  <c r="S312" i="1" s="1"/>
  <c r="R313" i="1"/>
  <c r="Q314" i="1"/>
  <c r="S314" i="1" s="1"/>
  <c r="R315" i="1"/>
  <c r="Q316" i="1"/>
  <c r="S316" i="1" s="1"/>
  <c r="R318" i="1"/>
  <c r="Q319" i="1"/>
  <c r="S319" i="1" s="1"/>
  <c r="R320" i="1"/>
  <c r="Q321" i="1"/>
  <c r="S321" i="1" s="1"/>
  <c r="R322" i="1"/>
  <c r="Q323" i="1"/>
  <c r="S323" i="1" s="1"/>
  <c r="R324" i="1"/>
  <c r="Q325" i="1"/>
  <c r="S325" i="1" s="1"/>
  <c r="Q326" i="1"/>
  <c r="S326" i="1" s="1"/>
  <c r="R327" i="1"/>
  <c r="Q328" i="1"/>
  <c r="S328" i="1" s="1"/>
  <c r="R329" i="1"/>
  <c r="Q330" i="1"/>
  <c r="S330" i="1" s="1"/>
  <c r="R331" i="1"/>
  <c r="Q332" i="1"/>
  <c r="S332" i="1" s="1"/>
  <c r="R333" i="1"/>
  <c r="Q334" i="1"/>
  <c r="S334" i="1" s="1"/>
  <c r="R335" i="1"/>
  <c r="Q336" i="1"/>
  <c r="S336" i="1" s="1"/>
  <c r="R337" i="1"/>
  <c r="Q338" i="1"/>
  <c r="S338" i="1" s="1"/>
  <c r="R339" i="1"/>
  <c r="Q340" i="1"/>
  <c r="S340" i="1" s="1"/>
  <c r="R341" i="1"/>
  <c r="Q342" i="1"/>
  <c r="S342" i="1" s="1"/>
  <c r="R343" i="1"/>
  <c r="Q344" i="1"/>
  <c r="S344" i="1" s="1"/>
  <c r="R346" i="1"/>
  <c r="Q347" i="1"/>
  <c r="S347" i="1" s="1"/>
  <c r="R348" i="1"/>
  <c r="Q349" i="1"/>
  <c r="S349" i="1" s="1"/>
  <c r="R350" i="1"/>
  <c r="Q351" i="1"/>
  <c r="S351" i="1" s="1"/>
  <c r="R352" i="1"/>
  <c r="Q353" i="1"/>
  <c r="S353" i="1" s="1"/>
  <c r="R354" i="1"/>
  <c r="Q355" i="1"/>
  <c r="S355" i="1" s="1"/>
  <c r="R356" i="1"/>
  <c r="Q357" i="1"/>
  <c r="S357" i="1" s="1"/>
  <c r="R358" i="1"/>
  <c r="Q359" i="1"/>
  <c r="S359" i="1" s="1"/>
  <c r="R360" i="1"/>
  <c r="Q361" i="1"/>
  <c r="S361" i="1" s="1"/>
  <c r="R362" i="1"/>
  <c r="Q363" i="1"/>
  <c r="S363" i="1" s="1"/>
  <c r="R365" i="1"/>
  <c r="Q366" i="1"/>
  <c r="S366" i="1" s="1"/>
  <c r="P15" i="1"/>
  <c r="Q15" i="1"/>
  <c r="S15" i="1" s="1"/>
  <c r="Q18" i="1"/>
  <c r="S18" i="1" s="1"/>
  <c r="Q26" i="1"/>
  <c r="S26" i="1" s="1"/>
  <c r="R15" i="1"/>
  <c r="Q16" i="1"/>
  <c r="S16" i="1" s="1"/>
  <c r="R18" i="1"/>
  <c r="Q19" i="1"/>
  <c r="S19" i="1" s="1"/>
  <c r="R20" i="1"/>
  <c r="Q21" i="1"/>
  <c r="S21" i="1" s="1"/>
  <c r="R22" i="1"/>
  <c r="Q23" i="1"/>
  <c r="S23" i="1" s="1"/>
  <c r="Q24" i="1"/>
  <c r="S24" i="1" s="1"/>
  <c r="Q25" i="1"/>
  <c r="S25" i="1" s="1"/>
  <c r="R26" i="1"/>
  <c r="Q27" i="1"/>
  <c r="S27" i="1" s="1"/>
  <c r="R28" i="1"/>
  <c r="Q29" i="1"/>
  <c r="S29" i="1" s="1"/>
  <c r="R30" i="1"/>
  <c r="Q31" i="1"/>
  <c r="S31" i="1" s="1"/>
  <c r="R32" i="1"/>
  <c r="Q33" i="1"/>
  <c r="S33" i="1" s="1"/>
  <c r="Q35" i="1"/>
  <c r="S35" i="1" s="1"/>
  <c r="Q36" i="1"/>
  <c r="S36" i="1" s="1"/>
  <c r="R37" i="1"/>
  <c r="Q38" i="1"/>
  <c r="S38" i="1" s="1"/>
  <c r="R39" i="1"/>
  <c r="Q40" i="1"/>
  <c r="S40" i="1" s="1"/>
  <c r="R42" i="1"/>
  <c r="Q43" i="1"/>
  <c r="S43" i="1" s="1"/>
  <c r="Q44" i="1"/>
  <c r="S44" i="1" s="1"/>
  <c r="Q46" i="1"/>
  <c r="S46" i="1" s="1"/>
  <c r="R47" i="1"/>
  <c r="Q48" i="1"/>
  <c r="S48" i="1" s="1"/>
  <c r="R49" i="1"/>
  <c r="Q50" i="1"/>
  <c r="S50" i="1" s="1"/>
  <c r="R51" i="1"/>
  <c r="Q52" i="1"/>
  <c r="S52" i="1" s="1"/>
  <c r="R53" i="1"/>
  <c r="R55" i="1"/>
  <c r="Q56" i="1"/>
  <c r="S56" i="1" s="1"/>
  <c r="R57" i="1"/>
  <c r="Q58" i="1"/>
  <c r="S58" i="1" s="1"/>
  <c r="Q59" i="1"/>
  <c r="S59" i="1" s="1"/>
  <c r="Q61" i="1"/>
  <c r="S61" i="1" s="1"/>
  <c r="R62" i="1"/>
  <c r="Q63" i="1"/>
  <c r="S63" i="1" s="1"/>
  <c r="R64" i="1"/>
  <c r="Q66" i="1"/>
  <c r="S66" i="1" s="1"/>
  <c r="R67" i="1"/>
  <c r="Q68" i="1"/>
  <c r="S68" i="1" s="1"/>
  <c r="Q70" i="1"/>
  <c r="S70" i="1" s="1"/>
  <c r="Q72" i="1"/>
  <c r="S72" i="1" s="1"/>
  <c r="R73" i="1"/>
  <c r="Q74" i="1"/>
  <c r="S74" i="1" s="1"/>
  <c r="R75" i="1"/>
  <c r="Q76" i="1"/>
  <c r="S76" i="1" s="1"/>
  <c r="R77" i="1"/>
  <c r="Q78" i="1"/>
  <c r="S78" i="1" s="1"/>
  <c r="R79" i="1"/>
  <c r="Q80" i="1"/>
  <c r="S80" i="1" s="1"/>
  <c r="R81" i="1"/>
  <c r="Q82" i="1"/>
  <c r="S82" i="1" s="1"/>
  <c r="R83" i="1"/>
  <c r="Q85" i="1"/>
  <c r="S85" i="1" s="1"/>
  <c r="R86" i="1"/>
  <c r="Q87" i="1"/>
  <c r="S87" i="1" s="1"/>
  <c r="R88" i="1"/>
  <c r="Q89" i="1"/>
  <c r="S89" i="1" s="1"/>
  <c r="Q90" i="1"/>
  <c r="S90" i="1" s="1"/>
  <c r="Q92" i="1"/>
  <c r="S92" i="1" s="1"/>
  <c r="Q94" i="1"/>
  <c r="S94" i="1" s="1"/>
  <c r="R95" i="1"/>
  <c r="Q96" i="1"/>
  <c r="S96" i="1" s="1"/>
  <c r="Q98" i="1"/>
  <c r="S98" i="1" s="1"/>
  <c r="Q100" i="1"/>
  <c r="S100" i="1" s="1"/>
  <c r="Q102" i="1"/>
  <c r="S102" i="1" s="1"/>
  <c r="Q104" i="1"/>
  <c r="S104" i="1" s="1"/>
  <c r="Q106" i="1"/>
  <c r="S106" i="1" s="1"/>
  <c r="Q108" i="1"/>
  <c r="S108" i="1" s="1"/>
  <c r="Q111" i="1"/>
  <c r="S111" i="1" s="1"/>
  <c r="Q113" i="1"/>
  <c r="S113" i="1" s="1"/>
  <c r="Q115" i="1"/>
  <c r="S115" i="1" s="1"/>
  <c r="Q117" i="1"/>
  <c r="S117" i="1" s="1"/>
  <c r="Q119" i="1"/>
  <c r="S119" i="1" s="1"/>
  <c r="Q121" i="1"/>
  <c r="S121" i="1" s="1"/>
  <c r="Q123" i="1"/>
  <c r="S123" i="1" s="1"/>
  <c r="Q125" i="1"/>
  <c r="S125" i="1" s="1"/>
  <c r="Q126" i="1"/>
  <c r="S126" i="1" s="1"/>
  <c r="Q128" i="1"/>
  <c r="S128" i="1" s="1"/>
  <c r="Q130" i="1"/>
  <c r="S130" i="1" s="1"/>
  <c r="Q132" i="1"/>
  <c r="S132" i="1" s="1"/>
  <c r="Q134" i="1"/>
  <c r="S134" i="1" s="1"/>
  <c r="Q137" i="1"/>
  <c r="S137" i="1" s="1"/>
  <c r="Q139" i="1"/>
  <c r="S139" i="1" s="1"/>
  <c r="Q141" i="1"/>
  <c r="S141" i="1" s="1"/>
  <c r="Q143" i="1"/>
  <c r="S143" i="1" s="1"/>
  <c r="Q145" i="1"/>
  <c r="S145" i="1" s="1"/>
  <c r="Q147" i="1"/>
  <c r="S147" i="1" s="1"/>
  <c r="Q149" i="1"/>
  <c r="S149" i="1" s="1"/>
  <c r="Q151" i="1"/>
  <c r="S151" i="1" s="1"/>
  <c r="Q153" i="1"/>
  <c r="S153" i="1" s="1"/>
  <c r="Q155" i="1"/>
  <c r="S155" i="1" s="1"/>
  <c r="Q157" i="1"/>
  <c r="S157" i="1" s="1"/>
  <c r="Q159" i="1"/>
  <c r="S159" i="1" s="1"/>
  <c r="Q161" i="1"/>
  <c r="S161" i="1" s="1"/>
  <c r="Q163" i="1"/>
  <c r="S163" i="1" s="1"/>
  <c r="Q165" i="1"/>
  <c r="S165" i="1" s="1"/>
  <c r="Q168" i="1"/>
  <c r="S168" i="1" s="1"/>
  <c r="Q170" i="1"/>
  <c r="S170" i="1" s="1"/>
  <c r="Q173" i="1"/>
  <c r="S173" i="1" s="1"/>
  <c r="Q175" i="1"/>
  <c r="S175" i="1" s="1"/>
  <c r="Q176" i="1"/>
  <c r="S176" i="1" s="1"/>
  <c r="Q178" i="1"/>
  <c r="S178" i="1" s="1"/>
  <c r="Q179" i="1"/>
  <c r="S179" i="1" s="1"/>
  <c r="Q181" i="1"/>
  <c r="S181" i="1" s="1"/>
  <c r="Q183" i="1"/>
  <c r="S183" i="1" s="1"/>
  <c r="Q188" i="1"/>
  <c r="S188" i="1" s="1"/>
  <c r="Q185" i="1"/>
  <c r="S185" i="1" s="1"/>
  <c r="Q186" i="1"/>
  <c r="S186" i="1" s="1"/>
  <c r="Q190" i="1"/>
  <c r="S190" i="1" s="1"/>
  <c r="Q192" i="1"/>
  <c r="S192" i="1" s="1"/>
  <c r="Q196" i="1"/>
  <c r="S196" i="1" s="1"/>
  <c r="Q198" i="1"/>
  <c r="S198" i="1" s="1"/>
  <c r="Q200" i="1"/>
  <c r="S200" i="1" s="1"/>
  <c r="Q202" i="1"/>
  <c r="S202" i="1" s="1"/>
  <c r="Q204" i="1"/>
  <c r="S204" i="1" s="1"/>
  <c r="Q206" i="1"/>
  <c r="S206" i="1" s="1"/>
  <c r="Q208" i="1"/>
  <c r="S208" i="1" s="1"/>
  <c r="Q210" i="1"/>
  <c r="S210" i="1" s="1"/>
  <c r="Q213" i="1"/>
  <c r="S213" i="1" s="1"/>
  <c r="Q215" i="1"/>
  <c r="S215" i="1" s="1"/>
  <c r="Q217" i="1"/>
  <c r="S217" i="1" s="1"/>
  <c r="Q219" i="1"/>
  <c r="S219" i="1" s="1"/>
  <c r="Q221" i="1"/>
  <c r="S221" i="1" s="1"/>
  <c r="Q224" i="1"/>
  <c r="S224" i="1" s="1"/>
  <c r="Q226" i="1"/>
  <c r="S226" i="1" s="1"/>
  <c r="Q229" i="1"/>
  <c r="S229" i="1" s="1"/>
  <c r="Q231" i="1"/>
  <c r="S231" i="1" s="1"/>
  <c r="Q233" i="1"/>
  <c r="S233" i="1" s="1"/>
  <c r="Q235" i="1"/>
  <c r="S235" i="1" s="1"/>
  <c r="Q237" i="1"/>
  <c r="S237" i="1" s="1"/>
  <c r="Q240" i="1"/>
  <c r="S240" i="1" s="1"/>
  <c r="Q242" i="1"/>
  <c r="S242" i="1" s="1"/>
  <c r="Q245" i="1"/>
  <c r="S245" i="1" s="1"/>
  <c r="Q247" i="1"/>
  <c r="S247" i="1" s="1"/>
  <c r="Q249" i="1"/>
  <c r="S249" i="1" s="1"/>
  <c r="Q251" i="1"/>
  <c r="S251" i="1" s="1"/>
  <c r="Q254" i="1"/>
  <c r="S254" i="1" s="1"/>
  <c r="Q256" i="1"/>
  <c r="S256" i="1" s="1"/>
  <c r="Q258" i="1"/>
  <c r="S258" i="1" s="1"/>
  <c r="Q260" i="1"/>
  <c r="S260" i="1" s="1"/>
  <c r="Q262" i="1"/>
  <c r="S262" i="1" s="1"/>
  <c r="Q264" i="1"/>
  <c r="S264" i="1" s="1"/>
  <c r="Q266" i="1"/>
  <c r="S266" i="1" s="1"/>
  <c r="Q268" i="1"/>
  <c r="S268" i="1" s="1"/>
  <c r="Q270" i="1"/>
  <c r="S270" i="1" s="1"/>
  <c r="Q272" i="1"/>
  <c r="S272" i="1" s="1"/>
  <c r="Q223" i="1"/>
  <c r="S223" i="1" s="1"/>
  <c r="Q275" i="1"/>
  <c r="S275" i="1" s="1"/>
  <c r="Q277" i="1"/>
  <c r="S277" i="1" s="1"/>
  <c r="Q278" i="1"/>
  <c r="S278" i="1" s="1"/>
  <c r="Q280" i="1"/>
  <c r="S280" i="1" s="1"/>
  <c r="Q283" i="1"/>
  <c r="S283" i="1" s="1"/>
  <c r="Q285" i="1"/>
  <c r="S285" i="1" s="1"/>
  <c r="Q287" i="1"/>
  <c r="S287" i="1" s="1"/>
  <c r="Q289" i="1"/>
  <c r="S289" i="1" s="1"/>
  <c r="Q291" i="1"/>
  <c r="S291" i="1" s="1"/>
  <c r="Q293" i="1"/>
  <c r="S293" i="1" s="1"/>
  <c r="Q295" i="1"/>
  <c r="S295" i="1" s="1"/>
  <c r="Q299" i="1"/>
  <c r="S299" i="1" s="1"/>
  <c r="Q301" i="1"/>
  <c r="S301" i="1" s="1"/>
  <c r="Q303" i="1"/>
  <c r="S303" i="1" s="1"/>
  <c r="Q305" i="1"/>
  <c r="S305" i="1" s="1"/>
  <c r="Q306" i="1"/>
  <c r="S306" i="1" s="1"/>
  <c r="Q308" i="1"/>
  <c r="S308" i="1" s="1"/>
  <c r="Q311" i="1"/>
  <c r="S311" i="1" s="1"/>
  <c r="Q313" i="1"/>
  <c r="S313" i="1" s="1"/>
  <c r="Q315" i="1"/>
  <c r="S315" i="1" s="1"/>
  <c r="Q317" i="1"/>
  <c r="S317" i="1" s="1"/>
  <c r="Q318" i="1"/>
  <c r="S318" i="1" s="1"/>
  <c r="Q320" i="1"/>
  <c r="S320" i="1" s="1"/>
  <c r="Q322" i="1"/>
  <c r="S322" i="1" s="1"/>
  <c r="Q324" i="1"/>
  <c r="S324" i="1" s="1"/>
  <c r="Q327" i="1"/>
  <c r="S327" i="1" s="1"/>
  <c r="Q329" i="1"/>
  <c r="S329" i="1" s="1"/>
  <c r="Q331" i="1"/>
  <c r="S331" i="1" s="1"/>
  <c r="Q333" i="1"/>
  <c r="S333" i="1" s="1"/>
  <c r="Q335" i="1"/>
  <c r="S335" i="1" s="1"/>
  <c r="Q337" i="1"/>
  <c r="S337" i="1" s="1"/>
  <c r="Q339" i="1"/>
  <c r="S339" i="1" s="1"/>
  <c r="Q341" i="1"/>
  <c r="S341" i="1" s="1"/>
  <c r="Q343" i="1"/>
  <c r="S343" i="1" s="1"/>
  <c r="Q346" i="1"/>
  <c r="S346" i="1" s="1"/>
  <c r="Q348" i="1"/>
  <c r="S348" i="1" s="1"/>
  <c r="Q350" i="1"/>
  <c r="S350" i="1" s="1"/>
  <c r="Q352" i="1"/>
  <c r="S352" i="1" s="1"/>
  <c r="Q354" i="1"/>
  <c r="S354" i="1" s="1"/>
  <c r="Q356" i="1"/>
  <c r="S356" i="1" s="1"/>
  <c r="Q358" i="1"/>
  <c r="S358" i="1" s="1"/>
  <c r="Q360" i="1"/>
  <c r="S360" i="1" s="1"/>
  <c r="Q362" i="1"/>
  <c r="S362" i="1" s="1"/>
  <c r="Q364" i="1"/>
  <c r="S364" i="1" s="1"/>
  <c r="Q365" i="1"/>
  <c r="S365" i="1" s="1"/>
  <c r="J167" i="1"/>
  <c r="N167" i="1"/>
  <c r="N216" i="1"/>
  <c r="J216" i="1"/>
  <c r="L216" i="1"/>
  <c r="L300" i="1"/>
  <c r="J300" i="1"/>
  <c r="N300" i="1"/>
  <c r="J34" i="1"/>
  <c r="L34" i="1"/>
  <c r="N34" i="1"/>
  <c r="J54" i="1"/>
  <c r="L54" i="1"/>
  <c r="N54" i="1"/>
  <c r="K34" i="1"/>
  <c r="M34" i="1"/>
  <c r="M370" i="1" s="1"/>
  <c r="K54" i="1"/>
  <c r="K167" i="1"/>
  <c r="J193" i="1"/>
  <c r="L193" i="1"/>
  <c r="N193" i="1"/>
  <c r="J194" i="1"/>
  <c r="L194" i="1"/>
  <c r="N194" i="1"/>
  <c r="K193" i="1"/>
  <c r="K194" i="1"/>
  <c r="K216" i="1"/>
  <c r="K300" i="1"/>
  <c r="P194" i="1" l="1"/>
  <c r="L370" i="1"/>
  <c r="P54" i="1"/>
  <c r="P300" i="1"/>
  <c r="P167" i="1"/>
  <c r="P193" i="1"/>
  <c r="P34" i="1"/>
  <c r="P216" i="1"/>
  <c r="K370" i="1"/>
  <c r="N370" i="1"/>
  <c r="J370" i="1"/>
  <c r="S273" i="1"/>
  <c r="G374" i="1"/>
  <c r="R300" i="1"/>
  <c r="R167" i="1"/>
  <c r="R216" i="1"/>
  <c r="R193" i="1"/>
  <c r="R54" i="1"/>
  <c r="R34" i="1"/>
  <c r="Q193" i="1"/>
  <c r="S193" i="1" s="1"/>
  <c r="Q167" i="1"/>
  <c r="S167" i="1" s="1"/>
  <c r="R194" i="1"/>
  <c r="Q194" i="1"/>
  <c r="S194" i="1" s="1"/>
  <c r="Q54" i="1"/>
  <c r="S54" i="1" s="1"/>
  <c r="Q216" i="1"/>
  <c r="S216" i="1" s="1"/>
  <c r="Q34" i="1"/>
  <c r="S34" i="1" s="1"/>
  <c r="Q300" i="1"/>
  <c r="S300" i="1" s="1"/>
  <c r="K374" i="1"/>
  <c r="N374" i="1" l="1"/>
  <c r="J374" i="1"/>
  <c r="R370" i="1"/>
  <c r="P370" i="1"/>
  <c r="Q370" i="1"/>
  <c r="S370" i="1"/>
  <c r="S374" i="1" s="1"/>
  <c r="L374" i="1"/>
  <c r="M374" i="1"/>
  <c r="R374" i="1"/>
  <c r="Q374" i="1"/>
  <c r="P374" i="1" l="1"/>
</calcChain>
</file>

<file path=xl/sharedStrings.xml><?xml version="1.0" encoding="utf-8"?>
<sst xmlns="http://schemas.openxmlformats.org/spreadsheetml/2006/main" count="1802" uniqueCount="936">
  <si>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</si>
  <si>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</si>
  <si>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</si>
  <si>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</si>
  <si>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</si>
  <si>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</si>
  <si>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</si>
  <si>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</si>
  <si>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</si>
  <si>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</si>
  <si>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</si>
  <si>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</si>
  <si>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</si>
  <si>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</si>
  <si>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</si>
  <si>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</si>
  <si>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</si>
  <si>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</si>
  <si>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</si>
  <si>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</si>
  <si>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</si>
  <si>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</si>
  <si>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</si>
  <si>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</si>
  <si>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</si>
  <si>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</si>
  <si>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</si>
  <si>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</si>
  <si>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</si>
  <si>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</si>
  <si>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</si>
  <si>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</si>
  <si>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</si>
  <si>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</si>
  <si>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</si>
  <si>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</si>
  <si>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</si>
  <si>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</si>
  <si>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</si>
  <si>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</si>
  <si>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</si>
  <si>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</si>
  <si>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</si>
  <si>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</si>
  <si>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</si>
  <si>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</si>
  <si>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</si>
  <si>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</si>
  <si>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</si>
  <si>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</si>
  <si>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</si>
  <si>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</si>
  <si>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</si>
  <si>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</si>
  <si>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</si>
  <si>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</si>
  <si>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</si>
  <si>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</si>
  <si>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</si>
  <si>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</si>
  <si>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</si>
  <si>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</si>
  <si>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</si>
  <si>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</si>
  <si>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</si>
  <si>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</si>
  <si>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</si>
  <si>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</si>
  <si>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</si>
  <si>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</si>
  <si>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</si>
  <si>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</si>
  <si>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</si>
  <si>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</si>
  <si>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</si>
  <si>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</si>
  <si>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</si>
  <si>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</si>
  <si>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</si>
  <si>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</si>
  <si>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</si>
  <si>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</si>
  <si>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</si>
  <si>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>OFICINA REGIONAL ESTE</t>
  </si>
  <si>
    <t>REVISION Y FORMALIZACION DE MARCAS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</si>
  <si>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</si>
  <si>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</si>
  <si>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</si>
  <si>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</si>
  <si>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</si>
  <si>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</si>
  <si>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</si>
  <si>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</si>
  <si>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</si>
  <si>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</si>
  <si>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</si>
  <si>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</si>
  <si>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</si>
  <si>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</si>
  <si>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</si>
  <si>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</si>
  <si>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</si>
  <si>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</si>
  <si>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</si>
  <si>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</si>
  <si>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</si>
  <si>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</si>
  <si>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</si>
  <si>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</si>
  <si>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</si>
  <si>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</si>
  <si>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</si>
  <si>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</si>
  <si>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</si>
  <si>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</si>
  <si>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</si>
  <si>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</si>
  <si>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</si>
  <si>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</si>
  <si>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</si>
  <si>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</si>
  <si>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</si>
  <si>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</si>
  <si>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</si>
  <si>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</si>
  <si>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</si>
  <si>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</si>
  <si>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</si>
  <si>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</si>
  <si>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</si>
  <si>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</si>
  <si>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</si>
  <si>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</si>
  <si>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</si>
  <si>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</si>
  <si>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</si>
  <si>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</si>
  <si>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</si>
  <si>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</si>
  <si>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</si>
  <si>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</si>
  <si>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</si>
  <si>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</si>
  <si>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</si>
  <si>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</si>
  <si>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</si>
  <si>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</si>
  <si>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</si>
  <si>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</si>
  <si>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</si>
  <si>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</si>
  <si>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</si>
  <si>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</si>
  <si>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</si>
  <si>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</si>
  <si>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</si>
  <si>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</si>
  <si>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</si>
  <si>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</si>
  <si>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</si>
  <si>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</si>
  <si>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</si>
  <si>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</si>
  <si>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</si>
  <si>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</si>
  <si>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</si>
  <si>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</si>
  <si>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</si>
  <si>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</si>
  <si>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</si>
  <si>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</si>
  <si>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</si>
  <si>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</si>
  <si>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</si>
  <si>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</si>
  <si>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</si>
  <si>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</si>
  <si>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</si>
  <si>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</si>
  <si>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</si>
  <si>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</si>
  <si>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</si>
  <si>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</si>
  <si>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</si>
  <si>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</si>
  <si>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</si>
  <si>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</si>
  <si>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</si>
  <si>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</si>
  <si>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</si>
  <si>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>COORDINADOR TECNICO</t>
  </si>
  <si>
    <t>QUENIA ALTAGRACIA</t>
  </si>
  <si>
    <t>CHEZ GOMEZ DE DICKSON</t>
  </si>
  <si>
    <t xml:space="preserve">DULCE BRUNILDA ALLENDY </t>
  </si>
  <si>
    <t xml:space="preserve">COLLADO DURAN        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</si>
  <si>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</si>
  <si>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</si>
  <si>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</si>
  <si>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</si>
  <si>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</si>
  <si>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</si>
  <si>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</si>
  <si>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</si>
  <si>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</si>
  <si>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</si>
  <si>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</si>
  <si>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</si>
  <si>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</si>
  <si>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</si>
  <si>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</si>
  <si>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</si>
  <si>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</si>
  <si>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</si>
  <si>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</si>
  <si>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</si>
  <si>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</si>
  <si>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</si>
  <si>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</si>
  <si>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</si>
  <si>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</si>
  <si>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</si>
  <si>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</si>
  <si>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</si>
  <si>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</si>
  <si>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</si>
  <si>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</si>
  <si>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</si>
  <si>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</si>
  <si>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</si>
  <si>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</si>
  <si>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</si>
  <si>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</si>
  <si>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</si>
  <si>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</si>
  <si>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</si>
  <si>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</si>
  <si>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</si>
  <si>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</si>
  <si>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</si>
  <si>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</si>
  <si>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</si>
  <si>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</si>
  <si>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</si>
  <si>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</si>
  <si>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</si>
  <si>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</si>
  <si>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</si>
  <si>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</si>
  <si>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</si>
  <si>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</si>
  <si>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</si>
  <si>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</si>
  <si>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</si>
  <si>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</si>
  <si>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</si>
  <si>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</si>
  <si>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</si>
  <si>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</si>
  <si>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</si>
  <si>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</si>
  <si>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</si>
  <si>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</si>
  <si>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</si>
  <si>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</si>
  <si>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</si>
  <si>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</si>
  <si>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</si>
  <si>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</si>
  <si>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</si>
  <si>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</si>
  <si>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</si>
  <si>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</si>
  <si>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</si>
  <si>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</si>
  <si>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</si>
  <si>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</si>
  <si>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</si>
  <si>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</si>
  <si>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</si>
  <si>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</si>
  <si>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</si>
  <si>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</si>
  <si>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</si>
  <si>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</si>
  <si>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</si>
  <si>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</si>
  <si>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</si>
  <si>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</si>
  <si>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</si>
  <si>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</si>
  <si>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</si>
  <si>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</si>
  <si>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</si>
  <si>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</si>
  <si>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</si>
  <si>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</si>
  <si>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</si>
  <si>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</si>
  <si>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</si>
  <si>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</si>
  <si>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</si>
  <si>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</si>
  <si>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</si>
  <si>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</si>
  <si>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</si>
  <si>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</si>
  <si>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</si>
  <si>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</si>
  <si>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</si>
  <si>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</si>
  <si>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</si>
  <si>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</si>
  <si>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</si>
  <si>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</si>
  <si>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</si>
  <si>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</si>
  <si>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</si>
  <si>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</si>
  <si>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</si>
  <si>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</si>
  <si>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</si>
  <si>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</si>
  <si>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</si>
  <si>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</si>
  <si>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</si>
  <si>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</si>
  <si>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</si>
  <si>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</si>
  <si>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</si>
  <si>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</si>
  <si>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</si>
  <si>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</si>
  <si>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</si>
  <si>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</si>
  <si>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</si>
  <si>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</si>
  <si>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</si>
  <si>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</si>
  <si>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</si>
  <si>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</si>
  <si>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</si>
  <si>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</si>
  <si>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</si>
  <si>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</si>
  <si>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</si>
  <si>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</si>
  <si>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</si>
  <si>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</si>
  <si>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</si>
  <si>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</si>
  <si>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</si>
  <si>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</si>
  <si>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</si>
  <si>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</si>
  <si>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</si>
  <si>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</si>
  <si>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</si>
  <si>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</si>
  <si>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</si>
  <si>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</si>
  <si>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</si>
  <si>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</si>
  <si>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</si>
  <si>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</si>
  <si>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</si>
  <si>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</si>
  <si>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</si>
  <si>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</si>
  <si>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</si>
  <si>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</si>
  <si>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</si>
  <si>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</si>
  <si>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</si>
  <si>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</si>
  <si>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</si>
  <si>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</si>
  <si>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</si>
  <si>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</si>
  <si>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</si>
  <si>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</si>
  <si>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</si>
  <si>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</si>
  <si>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</si>
  <si>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</si>
  <si>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</si>
  <si>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</si>
  <si>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</si>
  <si>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</si>
  <si>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</si>
  <si>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</si>
  <si>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</si>
  <si>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</si>
  <si>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</si>
  <si>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</si>
  <si>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</si>
  <si>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</si>
  <si>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</si>
  <si>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</si>
  <si>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</si>
  <si>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</si>
  <si>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</si>
  <si>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</si>
  <si>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</si>
  <si>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</si>
  <si>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</si>
  <si>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</si>
  <si>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</si>
  <si>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</si>
  <si>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</si>
  <si>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</si>
  <si>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</si>
  <si>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</si>
  <si>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</si>
  <si>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</si>
  <si>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</si>
  <si>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</si>
  <si>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</si>
  <si>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</si>
  <si>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</si>
  <si>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</si>
  <si>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</si>
  <si>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</si>
  <si>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</si>
  <si>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</si>
  <si>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</si>
  <si>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</si>
  <si>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</si>
  <si>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</si>
  <si>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</si>
  <si>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</si>
  <si>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</si>
  <si>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</si>
  <si>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</si>
  <si>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</si>
  <si>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</si>
  <si>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</si>
  <si>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</si>
  <si>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</si>
  <si>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</si>
  <si>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</si>
  <si>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</si>
  <si>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</si>
  <si>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</si>
  <si>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</si>
  <si>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</si>
  <si>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</si>
  <si>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</si>
  <si>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</si>
  <si>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</si>
  <si>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</si>
  <si>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</si>
  <si>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</si>
  <si>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</si>
  <si>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</si>
  <si>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</si>
  <si>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</si>
  <si>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</si>
  <si>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</si>
  <si>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</si>
  <si>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</si>
  <si>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</si>
  <si>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</si>
  <si>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</si>
  <si>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</si>
  <si>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</si>
  <si>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</si>
  <si>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</si>
  <si>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</si>
  <si>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</si>
  <si>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</si>
  <si>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</si>
  <si>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</si>
  <si>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</si>
  <si>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</si>
  <si>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</si>
  <si>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</si>
  <si>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</si>
  <si>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</si>
  <si>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</si>
  <si>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</si>
  <si>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</si>
  <si>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</si>
  <si>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</si>
  <si>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</si>
  <si>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</si>
  <si>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</si>
  <si>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</si>
  <si>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</si>
  <si>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</si>
  <si>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</si>
  <si>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</si>
  <si>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</si>
  <si>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</si>
  <si>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</si>
  <si>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</si>
  <si>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</si>
  <si>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</si>
  <si>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</si>
  <si>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</si>
  <si>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</si>
  <si>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</si>
  <si>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</si>
  <si>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</si>
  <si>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</si>
  <si>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</si>
  <si>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</si>
  <si>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</si>
  <si>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</si>
  <si>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</si>
  <si>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</si>
  <si>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</si>
  <si>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</si>
  <si>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</si>
  <si>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</si>
  <si>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</si>
  <si>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</si>
  <si>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</si>
  <si>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</si>
  <si>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</si>
  <si>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</si>
  <si>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</si>
  <si>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</si>
  <si>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</si>
  <si>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</si>
  <si>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</si>
  <si>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</si>
  <si>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</si>
  <si>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</si>
  <si>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</si>
  <si>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</si>
  <si>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</si>
  <si>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</si>
  <si>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</si>
  <si>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</si>
  <si>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</si>
  <si>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</si>
  <si>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</si>
  <si>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</si>
  <si>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</si>
  <si>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</si>
  <si>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</si>
  <si>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</si>
  <si>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</si>
  <si>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</si>
  <si>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</si>
  <si>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</si>
  <si>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</si>
  <si>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</si>
  <si>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</si>
  <si>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</si>
  <si>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</si>
  <si>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</si>
  <si>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</si>
  <si>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</si>
  <si>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</si>
  <si>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</si>
  <si>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</si>
  <si>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</si>
  <si>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</si>
  <si>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</si>
  <si>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</si>
  <si>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</si>
  <si>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</si>
  <si>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</si>
  <si>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</si>
  <si>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</si>
  <si>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</si>
  <si>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</si>
  <si>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</si>
  <si>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</si>
  <si>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</si>
  <si>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</si>
  <si>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</si>
  <si>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</si>
  <si>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</si>
  <si>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</si>
  <si>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</si>
  <si>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</si>
  <si>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</si>
  <si>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</si>
  <si>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</si>
  <si>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</si>
  <si>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</si>
  <si>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</si>
  <si>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</si>
  <si>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</si>
  <si>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</si>
  <si>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</si>
  <si>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</si>
  <si>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</si>
  <si>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</si>
  <si>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</si>
  <si>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</si>
  <si>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</si>
  <si>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</si>
  <si>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</si>
  <si>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</si>
  <si>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</si>
  <si>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</si>
  <si>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</si>
  <si>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</si>
  <si>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</si>
  <si>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</si>
  <si>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</si>
  <si>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</si>
  <si>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</si>
  <si>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</si>
  <si>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</si>
  <si>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</si>
  <si>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</si>
  <si>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</si>
  <si>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</si>
  <si>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</si>
  <si>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</si>
  <si>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</si>
  <si>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</si>
  <si>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</si>
  <si>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</si>
  <si>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</si>
  <si>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</si>
  <si>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</si>
  <si>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</si>
  <si>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</si>
  <si>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</si>
  <si>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</si>
  <si>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</si>
  <si>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</si>
  <si>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</si>
  <si>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</si>
  <si>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</si>
  <si>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</si>
  <si>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</si>
  <si>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</si>
  <si>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</si>
  <si>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</si>
  <si>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</si>
  <si>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</si>
  <si>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</si>
  <si>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</si>
  <si>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</si>
  <si>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</si>
  <si>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</si>
  <si>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</si>
  <si>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</si>
  <si>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</si>
  <si>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</si>
  <si>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</si>
  <si>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</si>
  <si>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</si>
  <si>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</si>
  <si>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</si>
  <si>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</si>
  <si>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</si>
  <si>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</si>
  <si>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</si>
  <si>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</si>
  <si>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</si>
  <si>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</si>
  <si>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</si>
  <si>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</si>
  <si>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</si>
  <si>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</si>
  <si>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</si>
  <si>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</si>
  <si>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</si>
  <si>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</si>
  <si>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</si>
  <si>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</si>
  <si>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</si>
  <si>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</si>
  <si>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</si>
  <si>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</si>
  <si>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</si>
  <si>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</si>
  <si>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</si>
  <si>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</si>
  <si>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</si>
  <si>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</si>
  <si>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</si>
  <si>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</si>
  <si>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</si>
  <si>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</si>
  <si>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</si>
  <si>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</si>
  <si>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</si>
  <si>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</si>
  <si>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</si>
  <si>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</si>
  <si>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</si>
  <si>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</si>
  <si>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</si>
  <si>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</si>
  <si>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</si>
  <si>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</si>
  <si>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</si>
  <si>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</si>
  <si>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</si>
  <si>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</si>
  <si>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</si>
  <si>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</si>
  <si>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</si>
  <si>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</si>
  <si>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</si>
  <si>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</si>
  <si>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</si>
  <si>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</si>
  <si>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</si>
  <si>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</si>
  <si>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</si>
  <si>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</si>
  <si>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</si>
  <si>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</si>
  <si>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</si>
  <si>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</si>
  <si>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</si>
  <si>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</si>
  <si>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</si>
  <si>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</si>
  <si>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</si>
  <si>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</si>
  <si>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</si>
  <si>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</si>
  <si>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</si>
  <si>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</si>
  <si>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</si>
  <si>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</si>
  <si>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</si>
  <si>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</si>
  <si>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</si>
  <si>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</si>
  <si>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</si>
  <si>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</si>
  <si>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</si>
  <si>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</si>
  <si>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</si>
  <si>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</si>
  <si>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</si>
  <si>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</si>
  <si>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</si>
  <si>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</si>
  <si>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</si>
  <si>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</si>
  <si>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</si>
  <si>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</si>
  <si>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</si>
  <si>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</si>
  <si>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</si>
  <si>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</si>
  <si>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</si>
  <si>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</si>
  <si>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</si>
  <si>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</si>
  <si>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</si>
  <si>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</si>
  <si>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</si>
  <si>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</si>
  <si>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</si>
  <si>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</si>
  <si>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</si>
  <si>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</si>
  <si>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</si>
  <si>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</si>
  <si>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</si>
  <si>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</si>
  <si>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</si>
  <si>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</si>
  <si>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</si>
  <si>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</si>
  <si>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</si>
  <si>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</si>
  <si>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</si>
  <si>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</si>
  <si>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</si>
  <si>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</si>
  <si>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</si>
  <si>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</si>
  <si>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</si>
  <si>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</si>
  <si>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</si>
  <si>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</si>
  <si>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</si>
  <si>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</si>
  <si>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</si>
  <si>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</si>
  <si>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</si>
  <si>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</si>
  <si>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</si>
  <si>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</si>
  <si>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</si>
  <si>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</si>
  <si>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</si>
  <si>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</si>
  <si>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</si>
  <si>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</si>
  <si>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</si>
  <si>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</si>
  <si>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</si>
  <si>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</si>
  <si>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</si>
  <si>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</si>
  <si>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</si>
  <si>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</si>
  <si>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</si>
  <si>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</si>
  <si>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</si>
  <si>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</si>
  <si>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</si>
  <si>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</si>
  <si>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</si>
  <si>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</si>
  <si>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</si>
  <si>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</si>
  <si>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</si>
  <si>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</si>
  <si>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</si>
  <si>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</si>
  <si>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</si>
  <si>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</si>
  <si>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</si>
  <si>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</si>
  <si>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</si>
  <si>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</si>
  <si>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</si>
  <si>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</si>
  <si>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</si>
  <si>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</si>
  <si>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</si>
  <si>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</si>
  <si>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</si>
  <si>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</si>
  <si>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</si>
  <si>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</si>
  <si>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</si>
  <si>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</si>
  <si>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</si>
  <si>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</si>
  <si>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</si>
  <si>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</si>
  <si>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</si>
  <si>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</si>
  <si>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</si>
  <si>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</si>
  <si>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</si>
  <si>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</si>
  <si>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</si>
  <si>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</si>
  <si>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</si>
  <si>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</si>
  <si>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</si>
  <si>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</si>
  <si>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</si>
  <si>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</si>
  <si>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</si>
  <si>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</si>
  <si>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</si>
  <si>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</si>
  <si>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</si>
  <si>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</si>
  <si>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</si>
  <si>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</si>
  <si>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</si>
  <si>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</si>
  <si>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</si>
  <si>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</si>
  <si>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</si>
  <si>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</si>
  <si>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</si>
  <si>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</si>
  <si>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</si>
  <si>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</si>
  <si>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</si>
  <si>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</si>
  <si>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</si>
  <si>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</si>
  <si>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</si>
  <si>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</si>
  <si>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</si>
  <si>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</si>
  <si>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</si>
  <si>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</si>
  <si>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</si>
  <si>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</si>
  <si>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</si>
  <si>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</si>
  <si>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</si>
  <si>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</si>
  <si>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</si>
  <si>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</si>
  <si>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</si>
  <si>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</si>
  <si>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</si>
  <si>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</si>
  <si>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</si>
  <si>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</si>
  <si>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</si>
  <si>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</si>
  <si>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</si>
  <si>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</si>
  <si>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</si>
  <si>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</si>
  <si>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</si>
  <si>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</si>
  <si>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</si>
  <si>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</si>
  <si>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</si>
  <si>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</si>
  <si>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</si>
  <si>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</si>
  <si>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</si>
  <si>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</si>
  <si>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</si>
  <si>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</si>
  <si>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</si>
  <si>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</si>
  <si>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</si>
  <si>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</si>
  <si>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</si>
  <si>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</si>
  <si>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</si>
  <si>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AINED DORISEL</t>
  </si>
  <si>
    <t>TORRES LIRANZO</t>
  </si>
  <si>
    <t>MELO POLANCO</t>
  </si>
  <si>
    <t>VERONICA MARICELI</t>
  </si>
  <si>
    <t>DOMINGUEZ ARIAS</t>
  </si>
  <si>
    <t>MENSAJERO</t>
  </si>
  <si>
    <t xml:space="preserve">BRENDY </t>
  </si>
  <si>
    <t>PICHARDO GUILLEN</t>
  </si>
  <si>
    <t xml:space="preserve">ANGY </t>
  </si>
  <si>
    <t>ESCARLEN ELIANA</t>
  </si>
  <si>
    <t>RODRIGUEZ MOREL</t>
  </si>
  <si>
    <t>CESAR AUGUSTO</t>
  </si>
  <si>
    <t>VALENTIN RODRIGUEZ</t>
  </si>
  <si>
    <t>Correspondiente al mes de Enero del año  2017</t>
  </si>
  <si>
    <t xml:space="preserve">ADONIS       </t>
  </si>
  <si>
    <t>AREN  ROSARIO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</si>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</sst>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6" borderId="16" xfId="1" applyFont="1" applyFill="1" applyBorder="1" applyAlignment="1">
      <alignment horizontal="center" vertical="center"/>
    </xf>
    <xf numFmtId="43" fontId="2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2" fillId="8" borderId="15" xfId="1" applyFont="1" applyFill="1" applyBorder="1" applyAlignment="1">
      <alignment vertical="center"/>
    </xf>
    <xf numFmtId="43" fontId="11" fillId="7" borderId="16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12" fillId="2" borderId="15" xfId="1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43" fontId="2" fillId="2" borderId="17" xfId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43" fontId="5" fillId="9" borderId="11" xfId="1" applyFont="1" applyFill="1" applyBorder="1" applyAlignment="1">
      <alignment horizontal="center" vertical="center"/>
    </xf>
    <xf numFmtId="43" fontId="5" fillId="9" borderId="14" xfId="1" applyFont="1" applyFill="1" applyBorder="1" applyAlignment="1">
      <alignment horizontal="center" vertical="center"/>
    </xf>
    <xf numFmtId="43" fontId="5" fillId="9" borderId="1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  <xf numFmtId="43" fontId="2" fillId="10" borderId="16" xfId="1" applyFont="1" applyFill="1" applyBorder="1" applyAlignment="1">
      <alignment horizontal="right" vertical="top"/>
    </xf>
    <xf numFmtId="0" fontId="2" fillId="11" borderId="16" xfId="0" applyFont="1" applyFill="1" applyBorder="1" applyAlignment="1">
      <alignment vertical="center"/>
    </xf>
    <xf numFmtId="0" fontId="2" fillId="11" borderId="15" xfId="0" applyFont="1" applyFill="1" applyBorder="1" applyAlignment="1">
      <alignment horizontal="center" vertical="center"/>
    </xf>
    <xf numFmtId="43" fontId="2" fillId="11" borderId="16" xfId="1" applyFont="1" applyFill="1" applyBorder="1" applyAlignment="1">
      <alignment vertical="center"/>
    </xf>
    <xf numFmtId="43" fontId="2" fillId="11" borderId="16" xfId="1" applyFont="1" applyFill="1" applyBorder="1" applyAlignment="1">
      <alignment horizontal="right" vertical="top"/>
    </xf>
    <xf numFmtId="43" fontId="2" fillId="11" borderId="15" xfId="1" applyFont="1" applyFill="1" applyBorder="1" applyAlignment="1">
      <alignment horizontal="center" vertical="center"/>
    </xf>
    <xf numFmtId="43" fontId="2" fillId="11" borderId="16" xfId="1" applyFont="1" applyFill="1" applyBorder="1" applyAlignment="1">
      <alignment horizontal="center" vertical="center"/>
    </xf>
    <xf numFmtId="43" fontId="2" fillId="11" borderId="15" xfId="1" applyFont="1" applyFill="1" applyBorder="1" applyAlignment="1">
      <alignment vertical="center"/>
    </xf>
    <xf numFmtId="43" fontId="11" fillId="11" borderId="16" xfId="1" applyFont="1" applyFill="1" applyBorder="1" applyAlignment="1">
      <alignment horizontal="right" vertical="top"/>
    </xf>
    <xf numFmtId="0" fontId="2" fillId="10" borderId="16" xfId="0" applyFont="1" applyFill="1" applyBorder="1" applyAlignment="1">
      <alignment vertical="center"/>
    </xf>
    <xf numFmtId="0" fontId="11" fillId="10" borderId="16" xfId="0" applyFont="1" applyFill="1" applyBorder="1" applyAlignment="1">
      <alignment vertical="distributed"/>
    </xf>
    <xf numFmtId="0" fontId="2" fillId="10" borderId="15" xfId="0" applyFont="1" applyFill="1" applyBorder="1" applyAlignment="1">
      <alignment horizontal="center" vertical="center"/>
    </xf>
    <xf numFmtId="43" fontId="2" fillId="10" borderId="16" xfId="1" applyFont="1" applyFill="1" applyBorder="1" applyAlignment="1">
      <alignment vertical="center"/>
    </xf>
    <xf numFmtId="43" fontId="2" fillId="10" borderId="15" xfId="1" applyFont="1" applyFill="1" applyBorder="1" applyAlignment="1">
      <alignment horizontal="center" vertical="center"/>
    </xf>
    <xf numFmtId="43" fontId="2" fillId="10" borderId="16" xfId="1" applyFont="1" applyFill="1" applyBorder="1" applyAlignment="1">
      <alignment horizontal="center" vertical="center"/>
    </xf>
    <xf numFmtId="43" fontId="2" fillId="10" borderId="15" xfId="1" applyFont="1" applyFill="1" applyBorder="1" applyAlignment="1">
      <alignment vertical="center"/>
    </xf>
    <xf numFmtId="43" fontId="11" fillId="10" borderId="16" xfId="1" applyFont="1" applyFill="1" applyBorder="1" applyAlignment="1">
      <alignment horizontal="right" vertical="top"/>
    </xf>
    <xf numFmtId="3" fontId="2" fillId="10" borderId="16" xfId="0" applyNumberFormat="1" applyFont="1" applyFill="1" applyBorder="1" applyAlignment="1">
      <alignment horizontal="center" vertical="center"/>
    </xf>
    <xf numFmtId="43" fontId="10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16" xfId="0" applyFont="1" applyFill="1" applyBorder="1" applyAlignment="1"/>
    <xf numFmtId="43" fontId="2" fillId="10" borderId="16" xfId="1" applyFont="1" applyFill="1" applyBorder="1" applyAlignment="1"/>
    <xf numFmtId="164" fontId="2" fillId="10" borderId="0" xfId="1" applyNumberFormat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74"/>
  <sheetViews>
    <sheetView tabSelected="1" topLeftCell="A342" zoomScale="85" zoomScaleNormal="85" workbookViewId="0">
      <selection activeCell="A369" sqref="A369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60" customWidth="1"/>
    <col min="3" max="3" width="38.5703125" style="61" customWidth="1"/>
    <col min="4" max="4" width="38.28515625" style="62" customWidth="1"/>
    <col min="5" max="5" width="44.140625" style="62" customWidth="1"/>
    <col min="6" max="6" width="14.85546875" style="111" customWidth="1"/>
    <col min="7" max="7" width="22.7109375" style="62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2" customWidth="1"/>
    <col min="22" max="22" width="15.28515625" style="62" customWidth="1"/>
    <col min="23" max="23" width="9.140625" style="62" customWidth="1"/>
    <col min="24" max="24" width="2.42578125" style="62" customWidth="1"/>
    <col min="25" max="32" width="9.140625" style="62" customWidth="1"/>
    <col min="33" max="16384" width="9.140625" style="62"/>
  </cols>
  <sheetData>
    <row r="1" spans="1:21" s="1" customFormat="1" x14ac:dyDescent="0.25">
      <c r="B1" s="2"/>
      <c r="C1" s="3"/>
      <c r="F1" s="5"/>
      <c r="H1" s="4"/>
      <c r="I1" s="5"/>
      <c r="L1" s="6"/>
    </row>
    <row r="2" spans="1:21" s="1" customFormat="1" x14ac:dyDescent="0.25">
      <c r="B2" s="2"/>
      <c r="C2" s="3"/>
      <c r="F2" s="5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66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67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</row>
    <row r="7" spans="1:21" s="1" customFormat="1" ht="18.75" x14ac:dyDescent="0.2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23" t="s">
        <v>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</row>
    <row r="10" spans="1:21" s="1" customFormat="1" ht="18" x14ac:dyDescent="0.25">
      <c r="A10" s="123" t="s">
        <v>932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</row>
    <row r="11" spans="1:21" s="1" customFormat="1" ht="15.75" thickBot="1" x14ac:dyDescent="0.3">
      <c r="B11" s="2"/>
      <c r="C11" s="3"/>
      <c r="F11" s="5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24" t="s">
        <v>3</v>
      </c>
      <c r="K12" s="125"/>
      <c r="L12" s="125"/>
      <c r="M12" s="125"/>
      <c r="N12" s="125"/>
      <c r="O12" s="125"/>
      <c r="P12" s="126"/>
      <c r="Q12" s="127" t="s">
        <v>4</v>
      </c>
      <c r="R12" s="128"/>
      <c r="S12" s="129" t="s">
        <v>5</v>
      </c>
      <c r="T12" s="129" t="s">
        <v>6</v>
      </c>
    </row>
    <row r="13" spans="1:21" s="32" customFormat="1" ht="32.25" thickBot="1" x14ac:dyDescent="0.3">
      <c r="A13" s="27" t="s">
        <v>7</v>
      </c>
      <c r="B13" s="132" t="s">
        <v>8</v>
      </c>
      <c r="C13" s="133"/>
      <c r="D13" s="28" t="s">
        <v>9</v>
      </c>
      <c r="E13" s="28" t="s">
        <v>10</v>
      </c>
      <c r="F13" s="28" t="s">
        <v>11</v>
      </c>
      <c r="G13" s="29" t="s">
        <v>12</v>
      </c>
      <c r="H13" s="30" t="s">
        <v>13</v>
      </c>
      <c r="I13" s="30" t="s">
        <v>14</v>
      </c>
      <c r="J13" s="134" t="s">
        <v>15</v>
      </c>
      <c r="K13" s="135"/>
      <c r="L13" s="136" t="s">
        <v>16</v>
      </c>
      <c r="M13" s="134" t="s">
        <v>17</v>
      </c>
      <c r="N13" s="135"/>
      <c r="O13" s="129" t="s">
        <v>18</v>
      </c>
      <c r="P13" s="31" t="s">
        <v>19</v>
      </c>
      <c r="Q13" s="129" t="s">
        <v>20</v>
      </c>
      <c r="R13" s="129" t="s">
        <v>21</v>
      </c>
      <c r="S13" s="130"/>
      <c r="T13" s="130"/>
    </row>
    <row r="14" spans="1:21" s="26" customFormat="1" ht="32.25" thickBot="1" x14ac:dyDescent="0.3">
      <c r="A14" s="33"/>
      <c r="B14" s="34"/>
      <c r="C14" s="35"/>
      <c r="D14" s="36"/>
      <c r="E14" s="36"/>
      <c r="F14" s="37"/>
      <c r="G14" s="38"/>
      <c r="H14" s="39"/>
      <c r="I14" s="33"/>
      <c r="J14" s="40" t="s">
        <v>22</v>
      </c>
      <c r="K14" s="40" t="s">
        <v>23</v>
      </c>
      <c r="L14" s="137"/>
      <c r="M14" s="41" t="s">
        <v>24</v>
      </c>
      <c r="N14" s="40" t="s">
        <v>25</v>
      </c>
      <c r="O14" s="131"/>
      <c r="P14" s="39"/>
      <c r="Q14" s="131"/>
      <c r="R14" s="131"/>
      <c r="S14" s="131"/>
      <c r="T14" s="131"/>
    </row>
    <row r="15" spans="1:21" s="43" customFormat="1" ht="30" x14ac:dyDescent="0.25">
      <c r="A15" s="84">
        <v>1</v>
      </c>
      <c r="B15" s="68" t="s">
        <v>29</v>
      </c>
      <c r="C15" s="68" t="s">
        <v>30</v>
      </c>
      <c r="D15" s="69" t="s">
        <v>31</v>
      </c>
      <c r="E15" s="70" t="s">
        <v>32</v>
      </c>
      <c r="F15" s="71" t="s">
        <v>28</v>
      </c>
      <c r="G15" s="85">
        <v>22000</v>
      </c>
      <c r="H15" s="86">
        <v>0</v>
      </c>
      <c r="I15" s="87">
        <v>25</v>
      </c>
      <c r="J15" s="87">
        <f t="shared" ref="J15:J43" si="0">+G15*2.87%</f>
        <v>631.4</v>
      </c>
      <c r="K15" s="87">
        <f t="shared" ref="K15:K43" si="1">+G15*7.1%</f>
        <v>1561.9999999999998</v>
      </c>
      <c r="L15" s="88">
        <f>+G15*1.1%</f>
        <v>242.00000000000003</v>
      </c>
      <c r="M15" s="87">
        <f t="shared" ref="M15:M23" si="2">+G15*3.04%</f>
        <v>668.8</v>
      </c>
      <c r="N15" s="87">
        <f t="shared" ref="N15:N23" si="3">+G15*7.09%</f>
        <v>1559.8000000000002</v>
      </c>
      <c r="O15" s="85"/>
      <c r="P15" s="87">
        <f>SUM(J15:O15)</f>
        <v>4664</v>
      </c>
      <c r="Q15" s="87">
        <f t="shared" ref="Q15:Q73" si="4">+H15+I15+J15+M15+O15</f>
        <v>1325.1999999999998</v>
      </c>
      <c r="R15" s="87">
        <f t="shared" ref="R15:R73" si="5">+K15+L15+N15</f>
        <v>3363.8</v>
      </c>
      <c r="S15" s="87">
        <f t="shared" ref="S15:S73" si="6">+G15-Q15</f>
        <v>20674.8</v>
      </c>
      <c r="T15" s="89">
        <v>111</v>
      </c>
      <c r="U15" s="42"/>
    </row>
    <row r="16" spans="1:21" s="43" customFormat="1" ht="16.5" x14ac:dyDescent="0.25">
      <c r="A16" s="84">
        <v>2</v>
      </c>
      <c r="B16" s="72" t="s">
        <v>33</v>
      </c>
      <c r="C16" s="72" t="s">
        <v>34</v>
      </c>
      <c r="D16" s="73" t="s">
        <v>35</v>
      </c>
      <c r="E16" s="74" t="s">
        <v>36</v>
      </c>
      <c r="F16" s="71" t="s">
        <v>28</v>
      </c>
      <c r="G16" s="90">
        <v>58080</v>
      </c>
      <c r="H16" s="91">
        <v>3255.48</v>
      </c>
      <c r="I16" s="92">
        <v>25</v>
      </c>
      <c r="J16" s="92">
        <f t="shared" si="0"/>
        <v>1666.896</v>
      </c>
      <c r="K16" s="92">
        <f t="shared" si="1"/>
        <v>4123.6799999999994</v>
      </c>
      <c r="L16" s="88">
        <f>39420*1.1%</f>
        <v>433.62000000000006</v>
      </c>
      <c r="M16" s="92">
        <f t="shared" si="2"/>
        <v>1765.6320000000001</v>
      </c>
      <c r="N16" s="92">
        <f t="shared" si="3"/>
        <v>4117.8720000000003</v>
      </c>
      <c r="O16" s="90">
        <v>914.76</v>
      </c>
      <c r="P16" s="87">
        <f t="shared" ref="P16:P75" si="7">SUM(J16:O16)</f>
        <v>13022.460000000001</v>
      </c>
      <c r="Q16" s="87">
        <f t="shared" si="4"/>
        <v>7627.768</v>
      </c>
      <c r="R16" s="87">
        <f t="shared" si="5"/>
        <v>8675.1719999999987</v>
      </c>
      <c r="S16" s="87">
        <f t="shared" si="6"/>
        <v>50452.232000000004</v>
      </c>
      <c r="T16" s="93">
        <v>111</v>
      </c>
      <c r="U16" s="42"/>
    </row>
    <row r="17" spans="1:21" s="44" customFormat="1" ht="16.5" customHeight="1" x14ac:dyDescent="0.2">
      <c r="A17" s="84">
        <v>3</v>
      </c>
      <c r="B17" s="76" t="s">
        <v>37</v>
      </c>
      <c r="C17" s="76" t="s">
        <v>38</v>
      </c>
      <c r="D17" s="76" t="s">
        <v>39</v>
      </c>
      <c r="E17" s="76" t="s">
        <v>40</v>
      </c>
      <c r="F17" s="71" t="s">
        <v>28</v>
      </c>
      <c r="G17" s="94">
        <v>30000</v>
      </c>
      <c r="H17" s="91">
        <v>0</v>
      </c>
      <c r="I17" s="87">
        <v>25</v>
      </c>
      <c r="J17" s="92">
        <f t="shared" si="0"/>
        <v>861</v>
      </c>
      <c r="K17" s="92">
        <f t="shared" si="1"/>
        <v>2130</v>
      </c>
      <c r="L17" s="88">
        <f>+G17*1.1%</f>
        <v>330.00000000000006</v>
      </c>
      <c r="M17" s="92">
        <f t="shared" si="2"/>
        <v>912</v>
      </c>
      <c r="N17" s="92">
        <f t="shared" si="3"/>
        <v>2127</v>
      </c>
      <c r="O17" s="90">
        <v>0</v>
      </c>
      <c r="P17" s="87">
        <f t="shared" si="7"/>
        <v>6360</v>
      </c>
      <c r="Q17" s="87">
        <f t="shared" si="4"/>
        <v>1798</v>
      </c>
      <c r="R17" s="87">
        <f t="shared" si="5"/>
        <v>4587</v>
      </c>
      <c r="S17" s="87">
        <f t="shared" si="6"/>
        <v>28202</v>
      </c>
      <c r="T17" s="93">
        <v>111</v>
      </c>
      <c r="U17" s="42"/>
    </row>
    <row r="18" spans="1:21" s="44" customFormat="1" ht="16.5" customHeight="1" x14ac:dyDescent="0.2">
      <c r="A18" s="84">
        <v>4</v>
      </c>
      <c r="B18" s="76" t="s">
        <v>41</v>
      </c>
      <c r="C18" s="76" t="s">
        <v>42</v>
      </c>
      <c r="D18" s="76" t="s">
        <v>43</v>
      </c>
      <c r="E18" s="76" t="s">
        <v>44</v>
      </c>
      <c r="F18" s="71" t="s">
        <v>28</v>
      </c>
      <c r="G18" s="94">
        <v>20000</v>
      </c>
      <c r="H18" s="91"/>
      <c r="I18" s="92">
        <v>25</v>
      </c>
      <c r="J18" s="92">
        <f t="shared" si="0"/>
        <v>574</v>
      </c>
      <c r="K18" s="92">
        <f t="shared" si="1"/>
        <v>1419.9999999999998</v>
      </c>
      <c r="L18" s="88">
        <f>+G18*1.1%</f>
        <v>220.00000000000003</v>
      </c>
      <c r="M18" s="92">
        <f t="shared" si="2"/>
        <v>608</v>
      </c>
      <c r="N18" s="92">
        <f t="shared" si="3"/>
        <v>1418</v>
      </c>
      <c r="O18" s="90"/>
      <c r="P18" s="87">
        <f t="shared" si="7"/>
        <v>4240</v>
      </c>
      <c r="Q18" s="87">
        <f t="shared" si="4"/>
        <v>1207</v>
      </c>
      <c r="R18" s="87">
        <f t="shared" si="5"/>
        <v>3058</v>
      </c>
      <c r="S18" s="87">
        <f t="shared" si="6"/>
        <v>18793</v>
      </c>
      <c r="T18" s="93">
        <v>111</v>
      </c>
      <c r="U18" s="42"/>
    </row>
    <row r="19" spans="1:21" s="44" customFormat="1" ht="16.5" x14ac:dyDescent="0.25">
      <c r="A19" s="84">
        <v>5</v>
      </c>
      <c r="B19" s="72" t="s">
        <v>45</v>
      </c>
      <c r="C19" s="72" t="s">
        <v>46</v>
      </c>
      <c r="D19" s="73" t="s">
        <v>47</v>
      </c>
      <c r="E19" s="74" t="s">
        <v>48</v>
      </c>
      <c r="F19" s="71" t="s">
        <v>28</v>
      </c>
      <c r="G19" s="90">
        <v>99000</v>
      </c>
      <c r="H19" s="138">
        <v>0</v>
      </c>
      <c r="I19" s="87">
        <v>25</v>
      </c>
      <c r="J19" s="92">
        <f t="shared" si="0"/>
        <v>2841.3</v>
      </c>
      <c r="K19" s="92">
        <f t="shared" si="1"/>
        <v>7028.9999999999991</v>
      </c>
      <c r="L19" s="88">
        <f>39420*1.1%</f>
        <v>433.62000000000006</v>
      </c>
      <c r="M19" s="92">
        <f>98550*3.04%</f>
        <v>2995.92</v>
      </c>
      <c r="N19" s="92">
        <v>6987.2</v>
      </c>
      <c r="O19" s="90">
        <v>0</v>
      </c>
      <c r="P19" s="87">
        <f t="shared" si="7"/>
        <v>20287.04</v>
      </c>
      <c r="Q19" s="87">
        <f t="shared" si="4"/>
        <v>5862.22</v>
      </c>
      <c r="R19" s="87">
        <f t="shared" si="5"/>
        <v>14449.82</v>
      </c>
      <c r="S19" s="87">
        <f t="shared" si="6"/>
        <v>93137.78</v>
      </c>
      <c r="T19" s="93">
        <v>111</v>
      </c>
      <c r="U19" s="42"/>
    </row>
    <row r="20" spans="1:21" s="44" customFormat="1" ht="16.5" x14ac:dyDescent="0.25">
      <c r="A20" s="84">
        <v>6</v>
      </c>
      <c r="B20" s="72" t="s">
        <v>49</v>
      </c>
      <c r="C20" s="72" t="s">
        <v>50</v>
      </c>
      <c r="D20" s="73" t="s">
        <v>51</v>
      </c>
      <c r="E20" s="74" t="s">
        <v>52</v>
      </c>
      <c r="F20" s="71" t="s">
        <v>28</v>
      </c>
      <c r="G20" s="90">
        <v>10626</v>
      </c>
      <c r="H20" s="91"/>
      <c r="I20" s="92">
        <v>25</v>
      </c>
      <c r="J20" s="92">
        <f t="shared" si="0"/>
        <v>304.96620000000001</v>
      </c>
      <c r="K20" s="92">
        <f t="shared" si="1"/>
        <v>754.44599999999991</v>
      </c>
      <c r="L20" s="88">
        <f>+G20*1.1%</f>
        <v>116.88600000000001</v>
      </c>
      <c r="M20" s="92">
        <f t="shared" si="2"/>
        <v>323.03039999999999</v>
      </c>
      <c r="N20" s="92">
        <f t="shared" si="3"/>
        <v>753.38340000000005</v>
      </c>
      <c r="O20" s="90">
        <v>0</v>
      </c>
      <c r="P20" s="87">
        <f t="shared" si="7"/>
        <v>2252.712</v>
      </c>
      <c r="Q20" s="87">
        <f t="shared" si="4"/>
        <v>652.99659999999994</v>
      </c>
      <c r="R20" s="87">
        <f t="shared" si="5"/>
        <v>1624.7154</v>
      </c>
      <c r="S20" s="87">
        <f t="shared" si="6"/>
        <v>9973.0033999999996</v>
      </c>
      <c r="T20" s="93">
        <v>111</v>
      </c>
      <c r="U20" s="42"/>
    </row>
    <row r="21" spans="1:21" s="44" customFormat="1" ht="16.5" x14ac:dyDescent="0.25">
      <c r="A21" s="84">
        <v>7</v>
      </c>
      <c r="B21" s="72" t="s">
        <v>53</v>
      </c>
      <c r="C21" s="72" t="s">
        <v>54</v>
      </c>
      <c r="D21" s="73" t="s">
        <v>26</v>
      </c>
      <c r="E21" s="74" t="s">
        <v>55</v>
      </c>
      <c r="F21" s="71" t="s">
        <v>28</v>
      </c>
      <c r="G21" s="90">
        <v>22000</v>
      </c>
      <c r="H21" s="91"/>
      <c r="I21" s="87">
        <v>25</v>
      </c>
      <c r="J21" s="92">
        <f t="shared" si="0"/>
        <v>631.4</v>
      </c>
      <c r="K21" s="92">
        <f t="shared" si="1"/>
        <v>1561.9999999999998</v>
      </c>
      <c r="L21" s="88">
        <f>+G21*1.1%</f>
        <v>242.00000000000003</v>
      </c>
      <c r="M21" s="92">
        <f t="shared" si="2"/>
        <v>668.8</v>
      </c>
      <c r="N21" s="92">
        <f t="shared" si="3"/>
        <v>1559.8000000000002</v>
      </c>
      <c r="O21" s="90"/>
      <c r="P21" s="87">
        <f t="shared" si="7"/>
        <v>4664</v>
      </c>
      <c r="Q21" s="87">
        <f t="shared" si="4"/>
        <v>1325.1999999999998</v>
      </c>
      <c r="R21" s="87">
        <f t="shared" si="5"/>
        <v>3363.8</v>
      </c>
      <c r="S21" s="87">
        <f t="shared" si="6"/>
        <v>20674.8</v>
      </c>
      <c r="T21" s="93">
        <v>111</v>
      </c>
      <c r="U21" s="42"/>
    </row>
    <row r="22" spans="1:21" s="44" customFormat="1" ht="16.5" x14ac:dyDescent="0.25">
      <c r="A22" s="84">
        <v>8</v>
      </c>
      <c r="B22" s="72" t="s">
        <v>56</v>
      </c>
      <c r="C22" s="72" t="s">
        <v>57</v>
      </c>
      <c r="D22" s="73" t="s">
        <v>58</v>
      </c>
      <c r="E22" s="74" t="s">
        <v>59</v>
      </c>
      <c r="F22" s="71" t="s">
        <v>28</v>
      </c>
      <c r="G22" s="90">
        <v>25000</v>
      </c>
      <c r="H22" s="91"/>
      <c r="I22" s="92">
        <v>25</v>
      </c>
      <c r="J22" s="92">
        <f t="shared" si="0"/>
        <v>717.5</v>
      </c>
      <c r="K22" s="92">
        <f t="shared" si="1"/>
        <v>1774.9999999999998</v>
      </c>
      <c r="L22" s="88">
        <f>+G22*1.1%</f>
        <v>275</v>
      </c>
      <c r="M22" s="92">
        <f t="shared" si="2"/>
        <v>760</v>
      </c>
      <c r="N22" s="92">
        <f t="shared" si="3"/>
        <v>1772.5000000000002</v>
      </c>
      <c r="O22" s="90">
        <v>0</v>
      </c>
      <c r="P22" s="87">
        <f t="shared" si="7"/>
        <v>5300</v>
      </c>
      <c r="Q22" s="87">
        <f t="shared" si="4"/>
        <v>1502.5</v>
      </c>
      <c r="R22" s="87">
        <f t="shared" si="5"/>
        <v>3822.5</v>
      </c>
      <c r="S22" s="87">
        <f t="shared" si="6"/>
        <v>23497.5</v>
      </c>
      <c r="T22" s="93">
        <v>111</v>
      </c>
      <c r="U22" s="42"/>
    </row>
    <row r="23" spans="1:21" s="44" customFormat="1" ht="30" x14ac:dyDescent="0.25">
      <c r="A23" s="84">
        <v>9</v>
      </c>
      <c r="B23" s="72" t="s">
        <v>60</v>
      </c>
      <c r="C23" s="72" t="s">
        <v>61</v>
      </c>
      <c r="D23" s="73" t="s">
        <v>62</v>
      </c>
      <c r="E23" s="74" t="s">
        <v>63</v>
      </c>
      <c r="F23" s="71" t="s">
        <v>28</v>
      </c>
      <c r="G23" s="90">
        <v>40000</v>
      </c>
      <c r="H23" s="91">
        <v>529.39</v>
      </c>
      <c r="I23" s="87">
        <v>25</v>
      </c>
      <c r="J23" s="92">
        <f t="shared" si="0"/>
        <v>1148</v>
      </c>
      <c r="K23" s="92">
        <f t="shared" si="1"/>
        <v>2839.9999999999995</v>
      </c>
      <c r="L23" s="88">
        <f>39420*1.1%</f>
        <v>433.62000000000006</v>
      </c>
      <c r="M23" s="92">
        <f t="shared" si="2"/>
        <v>1216</v>
      </c>
      <c r="N23" s="92">
        <f t="shared" si="3"/>
        <v>2836</v>
      </c>
      <c r="O23" s="90">
        <v>0</v>
      </c>
      <c r="P23" s="87">
        <f t="shared" si="7"/>
        <v>8473.619999999999</v>
      </c>
      <c r="Q23" s="87">
        <f t="shared" si="4"/>
        <v>2918.39</v>
      </c>
      <c r="R23" s="87">
        <f t="shared" si="5"/>
        <v>6109.619999999999</v>
      </c>
      <c r="S23" s="87">
        <f t="shared" si="6"/>
        <v>37081.61</v>
      </c>
      <c r="T23" s="93">
        <v>111</v>
      </c>
      <c r="U23" s="42"/>
    </row>
    <row r="24" spans="1:21" s="44" customFormat="1" ht="16.5" x14ac:dyDescent="0.25">
      <c r="A24" s="84">
        <v>10</v>
      </c>
      <c r="B24" s="72" t="s">
        <v>64</v>
      </c>
      <c r="C24" s="72" t="s">
        <v>65</v>
      </c>
      <c r="D24" s="73" t="s">
        <v>47</v>
      </c>
      <c r="E24" s="74" t="s">
        <v>66</v>
      </c>
      <c r="F24" s="71" t="s">
        <v>28</v>
      </c>
      <c r="G24" s="90">
        <v>108900</v>
      </c>
      <c r="H24" s="91">
        <v>14467.93</v>
      </c>
      <c r="I24" s="92">
        <v>25</v>
      </c>
      <c r="J24" s="92">
        <f t="shared" si="0"/>
        <v>3125.43</v>
      </c>
      <c r="K24" s="92">
        <f t="shared" si="1"/>
        <v>7731.9</v>
      </c>
      <c r="L24" s="88">
        <f>39420*1.1%</f>
        <v>433.62000000000006</v>
      </c>
      <c r="M24" s="92">
        <f>98550*3.04%</f>
        <v>2995.92</v>
      </c>
      <c r="N24" s="92">
        <v>6987.2</v>
      </c>
      <c r="O24" s="90">
        <v>0</v>
      </c>
      <c r="P24" s="87">
        <f t="shared" si="7"/>
        <v>21274.07</v>
      </c>
      <c r="Q24" s="87">
        <f t="shared" si="4"/>
        <v>20614.28</v>
      </c>
      <c r="R24" s="87">
        <f t="shared" si="5"/>
        <v>15152.72</v>
      </c>
      <c r="S24" s="87">
        <f t="shared" si="6"/>
        <v>88285.72</v>
      </c>
      <c r="T24" s="93">
        <v>111</v>
      </c>
      <c r="U24" s="42"/>
    </row>
    <row r="25" spans="1:21" s="44" customFormat="1" ht="16.5" x14ac:dyDescent="0.25">
      <c r="A25" s="84">
        <v>11</v>
      </c>
      <c r="B25" s="72" t="s">
        <v>67</v>
      </c>
      <c r="C25" s="72" t="s">
        <v>68</v>
      </c>
      <c r="D25" s="73" t="s">
        <v>39</v>
      </c>
      <c r="E25" s="74" t="s">
        <v>48</v>
      </c>
      <c r="F25" s="71" t="s">
        <v>28</v>
      </c>
      <c r="G25" s="90">
        <f>5800+24200</f>
        <v>30000</v>
      </c>
      <c r="H25" s="91"/>
      <c r="I25" s="87">
        <v>25</v>
      </c>
      <c r="J25" s="92">
        <f t="shared" si="0"/>
        <v>861</v>
      </c>
      <c r="K25" s="92">
        <f t="shared" si="1"/>
        <v>2130</v>
      </c>
      <c r="L25" s="88">
        <f>+G25*1.1%</f>
        <v>330.00000000000006</v>
      </c>
      <c r="M25" s="92">
        <f t="shared" ref="M25:M54" si="8">+G25*3.04%</f>
        <v>912</v>
      </c>
      <c r="N25" s="92">
        <f t="shared" ref="N25:N42" si="9">+G25*7.09%</f>
        <v>2127</v>
      </c>
      <c r="O25" s="90">
        <v>0</v>
      </c>
      <c r="P25" s="87">
        <f t="shared" si="7"/>
        <v>6360</v>
      </c>
      <c r="Q25" s="87">
        <f t="shared" si="4"/>
        <v>1798</v>
      </c>
      <c r="R25" s="87">
        <f t="shared" si="5"/>
        <v>4587</v>
      </c>
      <c r="S25" s="87">
        <f t="shared" si="6"/>
        <v>28202</v>
      </c>
      <c r="T25" s="93">
        <v>111</v>
      </c>
      <c r="U25" s="42"/>
    </row>
    <row r="26" spans="1:21" s="44" customFormat="1" ht="30" x14ac:dyDescent="0.25">
      <c r="A26" s="84">
        <v>12</v>
      </c>
      <c r="B26" s="72" t="s">
        <v>69</v>
      </c>
      <c r="C26" s="72" t="s">
        <v>70</v>
      </c>
      <c r="D26" s="73" t="s">
        <v>71</v>
      </c>
      <c r="E26" s="74" t="s">
        <v>72</v>
      </c>
      <c r="F26" s="71" t="s">
        <v>28</v>
      </c>
      <c r="G26" s="90">
        <v>15000</v>
      </c>
      <c r="H26" s="91"/>
      <c r="I26" s="87">
        <v>25</v>
      </c>
      <c r="J26" s="92">
        <f t="shared" si="0"/>
        <v>430.5</v>
      </c>
      <c r="K26" s="92">
        <f t="shared" si="1"/>
        <v>1065</v>
      </c>
      <c r="L26" s="88">
        <f>+G26*1.1%</f>
        <v>165.00000000000003</v>
      </c>
      <c r="M26" s="92">
        <f t="shared" si="8"/>
        <v>456</v>
      </c>
      <c r="N26" s="92">
        <f t="shared" si="9"/>
        <v>1063.5</v>
      </c>
      <c r="O26" s="90"/>
      <c r="P26" s="87">
        <f t="shared" si="7"/>
        <v>3180</v>
      </c>
      <c r="Q26" s="87">
        <f t="shared" si="4"/>
        <v>911.5</v>
      </c>
      <c r="R26" s="87">
        <f t="shared" si="5"/>
        <v>2293.5</v>
      </c>
      <c r="S26" s="87">
        <f t="shared" si="6"/>
        <v>14088.5</v>
      </c>
      <c r="T26" s="93">
        <v>111</v>
      </c>
      <c r="U26" s="42"/>
    </row>
    <row r="27" spans="1:21" s="44" customFormat="1" ht="16.5" x14ac:dyDescent="0.25">
      <c r="A27" s="84">
        <v>13</v>
      </c>
      <c r="B27" s="72" t="s">
        <v>73</v>
      </c>
      <c r="C27" s="72" t="s">
        <v>74</v>
      </c>
      <c r="D27" s="73" t="s">
        <v>75</v>
      </c>
      <c r="E27" s="74" t="s">
        <v>76</v>
      </c>
      <c r="F27" s="71" t="s">
        <v>28</v>
      </c>
      <c r="G27" s="90">
        <v>19448</v>
      </c>
      <c r="H27" s="91"/>
      <c r="I27" s="87">
        <v>25</v>
      </c>
      <c r="J27" s="92">
        <f t="shared" si="0"/>
        <v>558.1576</v>
      </c>
      <c r="K27" s="92">
        <f t="shared" si="1"/>
        <v>1380.8079999999998</v>
      </c>
      <c r="L27" s="88">
        <f>+G27*1.1%</f>
        <v>213.92800000000003</v>
      </c>
      <c r="M27" s="92">
        <f t="shared" si="8"/>
        <v>591.2192</v>
      </c>
      <c r="N27" s="92">
        <f t="shared" si="9"/>
        <v>1378.8632</v>
      </c>
      <c r="O27" s="90"/>
      <c r="P27" s="87">
        <f t="shared" si="7"/>
        <v>4122.9759999999997</v>
      </c>
      <c r="Q27" s="87">
        <f t="shared" si="4"/>
        <v>1174.3768</v>
      </c>
      <c r="R27" s="87">
        <f t="shared" si="5"/>
        <v>2973.5991999999997</v>
      </c>
      <c r="S27" s="87">
        <f t="shared" si="6"/>
        <v>18273.623200000002</v>
      </c>
      <c r="T27" s="93">
        <v>111</v>
      </c>
      <c r="U27" s="42"/>
    </row>
    <row r="28" spans="1:21" s="44" customFormat="1" ht="30" x14ac:dyDescent="0.25">
      <c r="A28" s="84">
        <v>14</v>
      </c>
      <c r="B28" s="72" t="s">
        <v>79</v>
      </c>
      <c r="C28" s="72" t="s">
        <v>80</v>
      </c>
      <c r="D28" s="73" t="s">
        <v>81</v>
      </c>
      <c r="E28" s="74" t="s">
        <v>82</v>
      </c>
      <c r="F28" s="71" t="s">
        <v>28</v>
      </c>
      <c r="G28" s="90">
        <v>24684</v>
      </c>
      <c r="H28" s="91">
        <v>0</v>
      </c>
      <c r="I28" s="92">
        <v>25</v>
      </c>
      <c r="J28" s="92">
        <f t="shared" si="0"/>
        <v>708.43079999999998</v>
      </c>
      <c r="K28" s="92">
        <f t="shared" si="1"/>
        <v>1752.5639999999999</v>
      </c>
      <c r="L28" s="88">
        <f>+G28*1.1%</f>
        <v>271.524</v>
      </c>
      <c r="M28" s="92">
        <f t="shared" si="8"/>
        <v>750.39359999999999</v>
      </c>
      <c r="N28" s="92">
        <f t="shared" si="9"/>
        <v>1750.0956000000001</v>
      </c>
      <c r="O28" s="90">
        <v>914.76</v>
      </c>
      <c r="P28" s="87">
        <f t="shared" si="7"/>
        <v>6147.768</v>
      </c>
      <c r="Q28" s="87">
        <f t="shared" si="4"/>
        <v>2398.5843999999997</v>
      </c>
      <c r="R28" s="87">
        <f t="shared" si="5"/>
        <v>3774.1835999999998</v>
      </c>
      <c r="S28" s="87">
        <f t="shared" si="6"/>
        <v>22285.4156</v>
      </c>
      <c r="T28" s="93">
        <v>111</v>
      </c>
      <c r="U28" s="42"/>
    </row>
    <row r="29" spans="1:21" s="44" customFormat="1" ht="16.5" x14ac:dyDescent="0.25">
      <c r="A29" s="84">
        <v>15</v>
      </c>
      <c r="B29" s="72" t="s">
        <v>85</v>
      </c>
      <c r="C29" s="72" t="s">
        <v>86</v>
      </c>
      <c r="D29" s="73" t="s">
        <v>47</v>
      </c>
      <c r="E29" s="74" t="s">
        <v>87</v>
      </c>
      <c r="F29" s="71" t="s">
        <v>28</v>
      </c>
      <c r="G29" s="90">
        <v>18216</v>
      </c>
      <c r="H29" s="91"/>
      <c r="I29" s="87">
        <v>25</v>
      </c>
      <c r="J29" s="92">
        <f t="shared" si="0"/>
        <v>522.79920000000004</v>
      </c>
      <c r="K29" s="92">
        <f t="shared" si="1"/>
        <v>1293.3359999999998</v>
      </c>
      <c r="L29" s="88">
        <f>+G29*1.1%</f>
        <v>200.37600000000003</v>
      </c>
      <c r="M29" s="92">
        <f t="shared" si="8"/>
        <v>553.76639999999998</v>
      </c>
      <c r="N29" s="92">
        <f t="shared" si="9"/>
        <v>1291.5144</v>
      </c>
      <c r="O29" s="90">
        <v>0</v>
      </c>
      <c r="P29" s="87">
        <f t="shared" si="7"/>
        <v>3861.7919999999995</v>
      </c>
      <c r="Q29" s="87">
        <f t="shared" si="4"/>
        <v>1101.5655999999999</v>
      </c>
      <c r="R29" s="87">
        <f t="shared" si="5"/>
        <v>2785.2263999999996</v>
      </c>
      <c r="S29" s="87">
        <f t="shared" si="6"/>
        <v>17114.434399999998</v>
      </c>
      <c r="T29" s="93">
        <v>111</v>
      </c>
      <c r="U29" s="42"/>
    </row>
    <row r="30" spans="1:21" s="44" customFormat="1" ht="30" x14ac:dyDescent="0.25">
      <c r="A30" s="84">
        <v>16</v>
      </c>
      <c r="B30" s="72" t="s">
        <v>88</v>
      </c>
      <c r="C30" s="72" t="s">
        <v>89</v>
      </c>
      <c r="D30" s="73" t="s">
        <v>81</v>
      </c>
      <c r="E30" s="74" t="s">
        <v>90</v>
      </c>
      <c r="F30" s="71" t="s">
        <v>28</v>
      </c>
      <c r="G30" s="90">
        <v>39600</v>
      </c>
      <c r="H30" s="91">
        <v>472.93</v>
      </c>
      <c r="I30" s="92">
        <v>25</v>
      </c>
      <c r="J30" s="92">
        <f t="shared" si="0"/>
        <v>1136.52</v>
      </c>
      <c r="K30" s="92">
        <f t="shared" si="1"/>
        <v>2811.6</v>
      </c>
      <c r="L30" s="88">
        <f>39420*1.1%</f>
        <v>433.62000000000006</v>
      </c>
      <c r="M30" s="92">
        <f t="shared" si="8"/>
        <v>1203.8399999999999</v>
      </c>
      <c r="N30" s="92">
        <f t="shared" si="9"/>
        <v>2807.6400000000003</v>
      </c>
      <c r="O30" s="90">
        <v>0</v>
      </c>
      <c r="P30" s="87">
        <f t="shared" si="7"/>
        <v>8393.2200000000012</v>
      </c>
      <c r="Q30" s="87">
        <f t="shared" si="4"/>
        <v>2838.29</v>
      </c>
      <c r="R30" s="87">
        <f t="shared" si="5"/>
        <v>6052.8600000000006</v>
      </c>
      <c r="S30" s="87">
        <f t="shared" si="6"/>
        <v>36761.71</v>
      </c>
      <c r="T30" s="93">
        <v>111</v>
      </c>
      <c r="U30" s="42"/>
    </row>
    <row r="31" spans="1:21" s="44" customFormat="1" ht="30" x14ac:dyDescent="0.25">
      <c r="A31" s="84">
        <v>17</v>
      </c>
      <c r="B31" s="72" t="s">
        <v>91</v>
      </c>
      <c r="C31" s="72" t="s">
        <v>92</v>
      </c>
      <c r="D31" s="73" t="s">
        <v>93</v>
      </c>
      <c r="E31" s="74" t="s">
        <v>72</v>
      </c>
      <c r="F31" s="71" t="s">
        <v>28</v>
      </c>
      <c r="G31" s="90">
        <v>25000</v>
      </c>
      <c r="H31" s="91"/>
      <c r="I31" s="87">
        <v>25</v>
      </c>
      <c r="J31" s="92">
        <f t="shared" si="0"/>
        <v>717.5</v>
      </c>
      <c r="K31" s="92">
        <f t="shared" si="1"/>
        <v>1774.9999999999998</v>
      </c>
      <c r="L31" s="88">
        <f t="shared" ref="L31:L37" si="10">+G31*1.1%</f>
        <v>275</v>
      </c>
      <c r="M31" s="92">
        <f t="shared" si="8"/>
        <v>760</v>
      </c>
      <c r="N31" s="92">
        <f t="shared" si="9"/>
        <v>1772.5000000000002</v>
      </c>
      <c r="O31" s="90"/>
      <c r="P31" s="87">
        <f t="shared" si="7"/>
        <v>5300</v>
      </c>
      <c r="Q31" s="87">
        <f t="shared" si="4"/>
        <v>1502.5</v>
      </c>
      <c r="R31" s="87">
        <f t="shared" si="5"/>
        <v>3822.5</v>
      </c>
      <c r="S31" s="87">
        <f t="shared" si="6"/>
        <v>23497.5</v>
      </c>
      <c r="T31" s="93">
        <v>111</v>
      </c>
      <c r="U31" s="42"/>
    </row>
    <row r="32" spans="1:21" s="44" customFormat="1" ht="16.5" x14ac:dyDescent="0.25">
      <c r="A32" s="84">
        <v>18</v>
      </c>
      <c r="B32" s="72" t="s">
        <v>94</v>
      </c>
      <c r="C32" s="72" t="s">
        <v>95</v>
      </c>
      <c r="D32" s="73" t="s">
        <v>58</v>
      </c>
      <c r="E32" s="74" t="s">
        <v>96</v>
      </c>
      <c r="F32" s="71" t="s">
        <v>28</v>
      </c>
      <c r="G32" s="90">
        <v>21505</v>
      </c>
      <c r="H32" s="91">
        <v>0</v>
      </c>
      <c r="I32" s="92">
        <v>25</v>
      </c>
      <c r="J32" s="92">
        <f t="shared" si="0"/>
        <v>617.19349999999997</v>
      </c>
      <c r="K32" s="92">
        <f t="shared" si="1"/>
        <v>1526.8549999999998</v>
      </c>
      <c r="L32" s="88">
        <f t="shared" si="10"/>
        <v>236.55500000000004</v>
      </c>
      <c r="M32" s="92">
        <f t="shared" si="8"/>
        <v>653.75199999999995</v>
      </c>
      <c r="N32" s="92">
        <f t="shared" si="9"/>
        <v>1524.7045000000001</v>
      </c>
      <c r="O32" s="90">
        <v>914.76</v>
      </c>
      <c r="P32" s="87">
        <f t="shared" si="7"/>
        <v>5473.82</v>
      </c>
      <c r="Q32" s="87">
        <f t="shared" si="4"/>
        <v>2210.7055</v>
      </c>
      <c r="R32" s="87">
        <f t="shared" si="5"/>
        <v>3288.1144999999997</v>
      </c>
      <c r="S32" s="87">
        <f t="shared" si="6"/>
        <v>19294.2945</v>
      </c>
      <c r="T32" s="93">
        <v>111</v>
      </c>
      <c r="U32" s="42"/>
    </row>
    <row r="33" spans="1:21" s="44" customFormat="1" ht="16.5" x14ac:dyDescent="0.25">
      <c r="A33" s="84">
        <v>19</v>
      </c>
      <c r="B33" s="77" t="s">
        <v>97</v>
      </c>
      <c r="C33" s="77" t="s">
        <v>98</v>
      </c>
      <c r="D33" s="73" t="s">
        <v>81</v>
      </c>
      <c r="E33" s="73" t="s">
        <v>99</v>
      </c>
      <c r="F33" s="71" t="s">
        <v>28</v>
      </c>
      <c r="G33" s="91">
        <v>27500</v>
      </c>
      <c r="H33" s="91">
        <v>0</v>
      </c>
      <c r="I33" s="87">
        <v>25</v>
      </c>
      <c r="J33" s="92">
        <f t="shared" si="0"/>
        <v>789.25</v>
      </c>
      <c r="K33" s="92">
        <f t="shared" si="1"/>
        <v>1952.4999999999998</v>
      </c>
      <c r="L33" s="88">
        <f t="shared" si="10"/>
        <v>302.50000000000006</v>
      </c>
      <c r="M33" s="92">
        <f t="shared" si="8"/>
        <v>836</v>
      </c>
      <c r="N33" s="92">
        <f t="shared" si="9"/>
        <v>1949.7500000000002</v>
      </c>
      <c r="O33" s="90">
        <v>914.76</v>
      </c>
      <c r="P33" s="87">
        <f t="shared" si="7"/>
        <v>6744.76</v>
      </c>
      <c r="Q33" s="87">
        <f t="shared" si="4"/>
        <v>2565.0100000000002</v>
      </c>
      <c r="R33" s="87">
        <f t="shared" si="5"/>
        <v>4204.75</v>
      </c>
      <c r="S33" s="87">
        <f t="shared" si="6"/>
        <v>24934.989999999998</v>
      </c>
      <c r="T33" s="93">
        <v>111</v>
      </c>
      <c r="U33" s="42"/>
    </row>
    <row r="34" spans="1:21" s="44" customFormat="1" ht="30" x14ac:dyDescent="0.25">
      <c r="A34" s="84">
        <v>20</v>
      </c>
      <c r="B34" s="72" t="s">
        <v>100</v>
      </c>
      <c r="C34" s="72" t="s">
        <v>101</v>
      </c>
      <c r="D34" s="73" t="s">
        <v>71</v>
      </c>
      <c r="E34" s="74" t="s">
        <v>72</v>
      </c>
      <c r="F34" s="71" t="s">
        <v>28</v>
      </c>
      <c r="G34" s="90">
        <f>4025+18975</f>
        <v>23000</v>
      </c>
      <c r="H34" s="91"/>
      <c r="I34" s="92">
        <v>25</v>
      </c>
      <c r="J34" s="92">
        <f t="shared" si="0"/>
        <v>660.1</v>
      </c>
      <c r="K34" s="92">
        <f t="shared" si="1"/>
        <v>1632.9999999999998</v>
      </c>
      <c r="L34" s="88">
        <f t="shared" si="10"/>
        <v>253.00000000000003</v>
      </c>
      <c r="M34" s="92">
        <f t="shared" si="8"/>
        <v>699.2</v>
      </c>
      <c r="N34" s="92">
        <f t="shared" si="9"/>
        <v>1630.7</v>
      </c>
      <c r="O34" s="90">
        <v>0</v>
      </c>
      <c r="P34" s="87">
        <f t="shared" si="7"/>
        <v>4876</v>
      </c>
      <c r="Q34" s="87">
        <f t="shared" si="4"/>
        <v>1384.3000000000002</v>
      </c>
      <c r="R34" s="87">
        <f t="shared" si="5"/>
        <v>3516.7</v>
      </c>
      <c r="S34" s="87">
        <f t="shared" si="6"/>
        <v>21615.7</v>
      </c>
      <c r="T34" s="93">
        <v>111</v>
      </c>
      <c r="U34" s="42"/>
    </row>
    <row r="35" spans="1:21" s="44" customFormat="1" ht="16.5" x14ac:dyDescent="0.25">
      <c r="A35" s="84">
        <v>21</v>
      </c>
      <c r="B35" s="72" t="s">
        <v>102</v>
      </c>
      <c r="C35" s="72" t="s">
        <v>103</v>
      </c>
      <c r="D35" s="73" t="s">
        <v>83</v>
      </c>
      <c r="E35" s="74" t="s">
        <v>104</v>
      </c>
      <c r="F35" s="71" t="s">
        <v>28</v>
      </c>
      <c r="G35" s="90">
        <v>23595</v>
      </c>
      <c r="H35" s="91">
        <v>0</v>
      </c>
      <c r="I35" s="87">
        <v>25</v>
      </c>
      <c r="J35" s="92">
        <f t="shared" si="0"/>
        <v>677.17650000000003</v>
      </c>
      <c r="K35" s="92">
        <f t="shared" si="1"/>
        <v>1675.2449999999999</v>
      </c>
      <c r="L35" s="88">
        <f t="shared" si="10"/>
        <v>259.54500000000002</v>
      </c>
      <c r="M35" s="92">
        <f t="shared" si="8"/>
        <v>717.28800000000001</v>
      </c>
      <c r="N35" s="92">
        <f t="shared" si="9"/>
        <v>1672.8855000000001</v>
      </c>
      <c r="O35" s="90">
        <v>914.76</v>
      </c>
      <c r="P35" s="87">
        <f t="shared" si="7"/>
        <v>5916.9000000000005</v>
      </c>
      <c r="Q35" s="87">
        <f t="shared" si="4"/>
        <v>2334.2245000000003</v>
      </c>
      <c r="R35" s="87">
        <f t="shared" si="5"/>
        <v>3607.6755000000003</v>
      </c>
      <c r="S35" s="87">
        <f t="shared" si="6"/>
        <v>21260.7755</v>
      </c>
      <c r="T35" s="93">
        <v>111</v>
      </c>
      <c r="U35" s="42"/>
    </row>
    <row r="36" spans="1:21" s="44" customFormat="1" ht="16.5" x14ac:dyDescent="0.25">
      <c r="A36" s="84">
        <v>22</v>
      </c>
      <c r="B36" s="72" t="s">
        <v>106</v>
      </c>
      <c r="C36" s="72" t="s">
        <v>107</v>
      </c>
      <c r="D36" s="73" t="s">
        <v>47</v>
      </c>
      <c r="E36" s="74" t="s">
        <v>48</v>
      </c>
      <c r="F36" s="71" t="s">
        <v>28</v>
      </c>
      <c r="G36" s="90">
        <v>35000</v>
      </c>
      <c r="H36" s="91">
        <v>0</v>
      </c>
      <c r="I36" s="87">
        <v>25</v>
      </c>
      <c r="J36" s="92">
        <f t="shared" si="0"/>
        <v>1004.5</v>
      </c>
      <c r="K36" s="92">
        <f t="shared" si="1"/>
        <v>2485</v>
      </c>
      <c r="L36" s="88">
        <f t="shared" si="10"/>
        <v>385.00000000000006</v>
      </c>
      <c r="M36" s="92">
        <f t="shared" si="8"/>
        <v>1064</v>
      </c>
      <c r="N36" s="92">
        <f t="shared" si="9"/>
        <v>2481.5</v>
      </c>
      <c r="O36" s="90">
        <v>0</v>
      </c>
      <c r="P36" s="87">
        <f t="shared" si="7"/>
        <v>7420</v>
      </c>
      <c r="Q36" s="87">
        <f t="shared" si="4"/>
        <v>2093.5</v>
      </c>
      <c r="R36" s="87">
        <f t="shared" si="5"/>
        <v>5351.5</v>
      </c>
      <c r="S36" s="87">
        <f t="shared" si="6"/>
        <v>32906.5</v>
      </c>
      <c r="T36" s="93">
        <v>111</v>
      </c>
      <c r="U36" s="42"/>
    </row>
    <row r="37" spans="1:21" s="44" customFormat="1" ht="30" x14ac:dyDescent="0.25">
      <c r="A37" s="84">
        <v>23</v>
      </c>
      <c r="B37" s="72" t="s">
        <v>108</v>
      </c>
      <c r="C37" s="72" t="s">
        <v>109</v>
      </c>
      <c r="D37" s="73" t="s">
        <v>81</v>
      </c>
      <c r="E37" s="74" t="s">
        <v>110</v>
      </c>
      <c r="F37" s="71" t="s">
        <v>28</v>
      </c>
      <c r="G37" s="90">
        <v>30800</v>
      </c>
      <c r="H37" s="91">
        <v>0</v>
      </c>
      <c r="I37" s="92">
        <v>25</v>
      </c>
      <c r="J37" s="92">
        <f t="shared" si="0"/>
        <v>883.96</v>
      </c>
      <c r="K37" s="92">
        <f t="shared" si="1"/>
        <v>2186.7999999999997</v>
      </c>
      <c r="L37" s="88">
        <f t="shared" si="10"/>
        <v>338.8</v>
      </c>
      <c r="M37" s="92">
        <f t="shared" si="8"/>
        <v>936.32</v>
      </c>
      <c r="N37" s="92">
        <f t="shared" si="9"/>
        <v>2183.7200000000003</v>
      </c>
      <c r="O37" s="90">
        <v>914.76</v>
      </c>
      <c r="P37" s="87">
        <f t="shared" si="7"/>
        <v>7444.3600000000006</v>
      </c>
      <c r="Q37" s="87">
        <f t="shared" si="4"/>
        <v>2760.04</v>
      </c>
      <c r="R37" s="87">
        <f t="shared" si="5"/>
        <v>4709.32</v>
      </c>
      <c r="S37" s="87">
        <f t="shared" si="6"/>
        <v>28039.96</v>
      </c>
      <c r="T37" s="93">
        <v>111</v>
      </c>
      <c r="U37" s="42"/>
    </row>
    <row r="38" spans="1:21" s="44" customFormat="1" ht="45" x14ac:dyDescent="0.25">
      <c r="A38" s="84">
        <v>24</v>
      </c>
      <c r="B38" s="72" t="s">
        <v>111</v>
      </c>
      <c r="C38" s="72" t="s">
        <v>112</v>
      </c>
      <c r="D38" s="73" t="s">
        <v>113</v>
      </c>
      <c r="E38" s="74" t="s">
        <v>114</v>
      </c>
      <c r="F38" s="71" t="s">
        <v>28</v>
      </c>
      <c r="G38" s="90">
        <v>50820</v>
      </c>
      <c r="H38" s="91">
        <v>2056.4699999999998</v>
      </c>
      <c r="I38" s="87">
        <v>25</v>
      </c>
      <c r="J38" s="92">
        <f t="shared" si="0"/>
        <v>1458.5339999999999</v>
      </c>
      <c r="K38" s="92">
        <f t="shared" si="1"/>
        <v>3608.22</v>
      </c>
      <c r="L38" s="88">
        <f>39420*1.1%</f>
        <v>433.62000000000006</v>
      </c>
      <c r="M38" s="92">
        <f t="shared" si="8"/>
        <v>1544.9279999999999</v>
      </c>
      <c r="N38" s="92">
        <f t="shared" si="9"/>
        <v>3603.1380000000004</v>
      </c>
      <c r="O38" s="90"/>
      <c r="P38" s="87">
        <f t="shared" si="7"/>
        <v>10648.44</v>
      </c>
      <c r="Q38" s="87">
        <f t="shared" si="4"/>
        <v>5084.9319999999998</v>
      </c>
      <c r="R38" s="87">
        <f t="shared" si="5"/>
        <v>7644.9780000000001</v>
      </c>
      <c r="S38" s="87">
        <f t="shared" si="6"/>
        <v>45735.067999999999</v>
      </c>
      <c r="T38" s="93">
        <v>111</v>
      </c>
      <c r="U38" s="42"/>
    </row>
    <row r="39" spans="1:21" s="44" customFormat="1" ht="16.5" x14ac:dyDescent="0.25">
      <c r="A39" s="84">
        <v>25</v>
      </c>
      <c r="B39" s="72" t="s">
        <v>115</v>
      </c>
      <c r="C39" s="72" t="s">
        <v>116</v>
      </c>
      <c r="D39" s="73" t="s">
        <v>117</v>
      </c>
      <c r="E39" s="74" t="s">
        <v>118</v>
      </c>
      <c r="F39" s="71" t="s">
        <v>28</v>
      </c>
      <c r="G39" s="90">
        <v>21505</v>
      </c>
      <c r="H39" s="91">
        <v>0</v>
      </c>
      <c r="I39" s="92">
        <v>25</v>
      </c>
      <c r="J39" s="92">
        <f t="shared" si="0"/>
        <v>617.19349999999997</v>
      </c>
      <c r="K39" s="92">
        <f t="shared" si="1"/>
        <v>1526.8549999999998</v>
      </c>
      <c r="L39" s="88">
        <f>+G39*1.1%</f>
        <v>236.55500000000004</v>
      </c>
      <c r="M39" s="92">
        <f t="shared" si="8"/>
        <v>653.75199999999995</v>
      </c>
      <c r="N39" s="92">
        <f t="shared" si="9"/>
        <v>1524.7045000000001</v>
      </c>
      <c r="O39" s="90">
        <v>0</v>
      </c>
      <c r="P39" s="87">
        <f t="shared" si="7"/>
        <v>4559.0599999999995</v>
      </c>
      <c r="Q39" s="87">
        <f t="shared" si="4"/>
        <v>1295.9454999999998</v>
      </c>
      <c r="R39" s="87">
        <f t="shared" si="5"/>
        <v>3288.1144999999997</v>
      </c>
      <c r="S39" s="87">
        <f t="shared" si="6"/>
        <v>20209.054499999998</v>
      </c>
      <c r="T39" s="93">
        <v>111</v>
      </c>
      <c r="U39" s="42"/>
    </row>
    <row r="40" spans="1:21" s="44" customFormat="1" ht="16.5" x14ac:dyDescent="0.25">
      <c r="A40" s="84">
        <v>26</v>
      </c>
      <c r="B40" s="72" t="s">
        <v>119</v>
      </c>
      <c r="C40" s="72" t="s">
        <v>120</v>
      </c>
      <c r="D40" s="73" t="s">
        <v>47</v>
      </c>
      <c r="E40" s="74" t="s">
        <v>121</v>
      </c>
      <c r="F40" s="71" t="s">
        <v>28</v>
      </c>
      <c r="G40" s="90">
        <v>18975</v>
      </c>
      <c r="H40" s="91"/>
      <c r="I40" s="87">
        <v>25</v>
      </c>
      <c r="J40" s="92">
        <f t="shared" si="0"/>
        <v>544.58249999999998</v>
      </c>
      <c r="K40" s="92">
        <f t="shared" si="1"/>
        <v>1347.2249999999999</v>
      </c>
      <c r="L40" s="88">
        <f>+G40*1.1%</f>
        <v>208.72500000000002</v>
      </c>
      <c r="M40" s="92">
        <f t="shared" si="8"/>
        <v>576.84</v>
      </c>
      <c r="N40" s="92">
        <f t="shared" si="9"/>
        <v>1345.3275000000001</v>
      </c>
      <c r="O40" s="90"/>
      <c r="P40" s="87">
        <f t="shared" si="7"/>
        <v>4022.7</v>
      </c>
      <c r="Q40" s="87">
        <f t="shared" si="4"/>
        <v>1146.4225000000001</v>
      </c>
      <c r="R40" s="87">
        <f t="shared" si="5"/>
        <v>2901.2775000000001</v>
      </c>
      <c r="S40" s="87">
        <f t="shared" si="6"/>
        <v>17828.577499999999</v>
      </c>
      <c r="T40" s="93">
        <v>111</v>
      </c>
      <c r="U40" s="42"/>
    </row>
    <row r="41" spans="1:21" s="44" customFormat="1" ht="30" x14ac:dyDescent="0.25">
      <c r="A41" s="84">
        <v>27</v>
      </c>
      <c r="B41" s="72" t="s">
        <v>122</v>
      </c>
      <c r="C41" s="72" t="s">
        <v>123</v>
      </c>
      <c r="D41" s="73" t="s">
        <v>124</v>
      </c>
      <c r="E41" s="74" t="s">
        <v>125</v>
      </c>
      <c r="F41" s="71" t="s">
        <v>28</v>
      </c>
      <c r="G41" s="90">
        <v>40000</v>
      </c>
      <c r="H41" s="91">
        <v>529.39</v>
      </c>
      <c r="I41" s="87">
        <v>25</v>
      </c>
      <c r="J41" s="92">
        <f t="shared" si="0"/>
        <v>1148</v>
      </c>
      <c r="K41" s="92">
        <f t="shared" si="1"/>
        <v>2839.9999999999995</v>
      </c>
      <c r="L41" s="88">
        <f>39420*1.1%</f>
        <v>433.62000000000006</v>
      </c>
      <c r="M41" s="92">
        <f t="shared" si="8"/>
        <v>1216</v>
      </c>
      <c r="N41" s="92">
        <f t="shared" si="9"/>
        <v>2836</v>
      </c>
      <c r="O41" s="90"/>
      <c r="P41" s="87">
        <f t="shared" si="7"/>
        <v>8473.619999999999</v>
      </c>
      <c r="Q41" s="87">
        <f t="shared" si="4"/>
        <v>2918.39</v>
      </c>
      <c r="R41" s="87">
        <f t="shared" si="5"/>
        <v>6109.619999999999</v>
      </c>
      <c r="S41" s="87">
        <f t="shared" si="6"/>
        <v>37081.61</v>
      </c>
      <c r="T41" s="93">
        <v>111</v>
      </c>
      <c r="U41" s="42"/>
    </row>
    <row r="42" spans="1:21" s="44" customFormat="1" ht="16.5" x14ac:dyDescent="0.25">
      <c r="A42" s="84">
        <v>28</v>
      </c>
      <c r="B42" s="72" t="s">
        <v>126</v>
      </c>
      <c r="C42" s="72" t="s">
        <v>127</v>
      </c>
      <c r="D42" s="73" t="s">
        <v>51</v>
      </c>
      <c r="E42" s="74" t="s">
        <v>128</v>
      </c>
      <c r="F42" s="71" t="s">
        <v>28</v>
      </c>
      <c r="G42" s="90">
        <v>18630</v>
      </c>
      <c r="H42" s="91">
        <v>0</v>
      </c>
      <c r="I42" s="87">
        <v>25</v>
      </c>
      <c r="J42" s="92">
        <f t="shared" si="0"/>
        <v>534.68100000000004</v>
      </c>
      <c r="K42" s="92">
        <f t="shared" si="1"/>
        <v>1322.7299999999998</v>
      </c>
      <c r="L42" s="88">
        <f>+G42*1.1%</f>
        <v>204.93</v>
      </c>
      <c r="M42" s="92">
        <f t="shared" si="8"/>
        <v>566.35199999999998</v>
      </c>
      <c r="N42" s="92">
        <f t="shared" si="9"/>
        <v>1320.8670000000002</v>
      </c>
      <c r="O42" s="90"/>
      <c r="P42" s="87">
        <f t="shared" si="7"/>
        <v>3949.56</v>
      </c>
      <c r="Q42" s="87">
        <f t="shared" si="4"/>
        <v>1126.0329999999999</v>
      </c>
      <c r="R42" s="87">
        <f t="shared" si="5"/>
        <v>2848.527</v>
      </c>
      <c r="S42" s="87">
        <f t="shared" si="6"/>
        <v>17503.967000000001</v>
      </c>
      <c r="T42" s="93">
        <v>111</v>
      </c>
      <c r="U42" s="42"/>
    </row>
    <row r="43" spans="1:21" s="44" customFormat="1" ht="30" x14ac:dyDescent="0.25">
      <c r="A43" s="84">
        <v>29</v>
      </c>
      <c r="B43" s="72" t="s">
        <v>129</v>
      </c>
      <c r="C43" s="72" t="s">
        <v>130</v>
      </c>
      <c r="D43" s="73" t="s">
        <v>131</v>
      </c>
      <c r="E43" s="74" t="s">
        <v>132</v>
      </c>
      <c r="F43" s="71" t="s">
        <v>28</v>
      </c>
      <c r="G43" s="90">
        <v>87120</v>
      </c>
      <c r="H43" s="91">
        <v>9266.07</v>
      </c>
      <c r="I43" s="92">
        <v>25</v>
      </c>
      <c r="J43" s="92">
        <f t="shared" si="0"/>
        <v>2500.3440000000001</v>
      </c>
      <c r="K43" s="92">
        <f t="shared" si="1"/>
        <v>6185.5199999999995</v>
      </c>
      <c r="L43" s="88">
        <f>39420*1.1%</f>
        <v>433.62000000000006</v>
      </c>
      <c r="M43" s="92">
        <f t="shared" si="8"/>
        <v>2648.4479999999999</v>
      </c>
      <c r="N43" s="92">
        <v>6176.81</v>
      </c>
      <c r="O43" s="90"/>
      <c r="P43" s="87">
        <f t="shared" si="7"/>
        <v>17944.742000000002</v>
      </c>
      <c r="Q43" s="87">
        <f t="shared" si="4"/>
        <v>14439.862000000001</v>
      </c>
      <c r="R43" s="87">
        <f t="shared" si="5"/>
        <v>12795.95</v>
      </c>
      <c r="S43" s="87">
        <f t="shared" si="6"/>
        <v>72680.138000000006</v>
      </c>
      <c r="T43" s="93">
        <v>111</v>
      </c>
      <c r="U43" s="42"/>
    </row>
    <row r="44" spans="1:21" s="44" customFormat="1" ht="16.5" customHeight="1" x14ac:dyDescent="0.25">
      <c r="A44" s="84">
        <v>30</v>
      </c>
      <c r="B44" s="72" t="s">
        <v>133</v>
      </c>
      <c r="C44" s="72" t="s">
        <v>134</v>
      </c>
      <c r="D44" s="73" t="s">
        <v>81</v>
      </c>
      <c r="E44" s="74" t="s">
        <v>135</v>
      </c>
      <c r="F44" s="71" t="s">
        <v>28</v>
      </c>
      <c r="G44" s="90">
        <v>31240</v>
      </c>
      <c r="H44" s="91">
        <v>0</v>
      </c>
      <c r="I44" s="92">
        <v>25</v>
      </c>
      <c r="J44" s="92">
        <f t="shared" ref="J44:J73" si="11">+G44*2.87%</f>
        <v>896.58799999999997</v>
      </c>
      <c r="K44" s="92">
        <f t="shared" ref="K44:K73" si="12">+G44*7.1%</f>
        <v>2218.04</v>
      </c>
      <c r="L44" s="88">
        <f>+G44*1.1%</f>
        <v>343.64000000000004</v>
      </c>
      <c r="M44" s="92">
        <f t="shared" si="8"/>
        <v>949.69600000000003</v>
      </c>
      <c r="N44" s="92">
        <f t="shared" ref="N44:N57" si="13">+G44*7.09%</f>
        <v>2214.9160000000002</v>
      </c>
      <c r="O44" s="90"/>
      <c r="P44" s="87">
        <f t="shared" si="7"/>
        <v>6622.88</v>
      </c>
      <c r="Q44" s="87">
        <f t="shared" si="4"/>
        <v>1871.2840000000001</v>
      </c>
      <c r="R44" s="87">
        <f t="shared" si="5"/>
        <v>4776.5959999999995</v>
      </c>
      <c r="S44" s="87">
        <f t="shared" si="6"/>
        <v>29368.716</v>
      </c>
      <c r="T44" s="93">
        <v>111</v>
      </c>
      <c r="U44" s="42"/>
    </row>
    <row r="45" spans="1:21" s="44" customFormat="1" ht="16.5" x14ac:dyDescent="0.25">
      <c r="A45" s="84">
        <v>31</v>
      </c>
      <c r="B45" s="72" t="s">
        <v>136</v>
      </c>
      <c r="C45" s="72" t="s">
        <v>137</v>
      </c>
      <c r="D45" s="73" t="s">
        <v>138</v>
      </c>
      <c r="E45" s="74" t="s">
        <v>139</v>
      </c>
      <c r="F45" s="71" t="s">
        <v>28</v>
      </c>
      <c r="G45" s="90">
        <v>42350</v>
      </c>
      <c r="H45" s="91">
        <v>861.05</v>
      </c>
      <c r="I45" s="87">
        <v>25</v>
      </c>
      <c r="J45" s="92">
        <f t="shared" si="11"/>
        <v>1215.4449999999999</v>
      </c>
      <c r="K45" s="92">
        <f t="shared" si="12"/>
        <v>3006.85</v>
      </c>
      <c r="L45" s="88">
        <f>39420*1.1%</f>
        <v>433.62000000000006</v>
      </c>
      <c r="M45" s="92">
        <f t="shared" si="8"/>
        <v>1287.44</v>
      </c>
      <c r="N45" s="92">
        <f t="shared" si="13"/>
        <v>3002.6150000000002</v>
      </c>
      <c r="O45" s="90"/>
      <c r="P45" s="87">
        <f t="shared" si="7"/>
        <v>8945.9699999999993</v>
      </c>
      <c r="Q45" s="87">
        <f t="shared" si="4"/>
        <v>3388.9349999999999</v>
      </c>
      <c r="R45" s="87">
        <f t="shared" si="5"/>
        <v>6443.085</v>
      </c>
      <c r="S45" s="87">
        <f t="shared" si="6"/>
        <v>38961.065000000002</v>
      </c>
      <c r="T45" s="93">
        <v>111</v>
      </c>
      <c r="U45" s="42"/>
    </row>
    <row r="46" spans="1:21" s="44" customFormat="1" ht="21" customHeight="1" x14ac:dyDescent="0.25">
      <c r="A46" s="84">
        <v>32</v>
      </c>
      <c r="B46" s="72" t="s">
        <v>140</v>
      </c>
      <c r="C46" s="72" t="s">
        <v>141</v>
      </c>
      <c r="D46" s="73" t="s">
        <v>39</v>
      </c>
      <c r="E46" s="74" t="s">
        <v>40</v>
      </c>
      <c r="F46" s="71" t="s">
        <v>28</v>
      </c>
      <c r="G46" s="90">
        <v>26400</v>
      </c>
      <c r="H46" s="91">
        <v>0</v>
      </c>
      <c r="I46" s="92">
        <v>25</v>
      </c>
      <c r="J46" s="92">
        <f t="shared" si="11"/>
        <v>757.68</v>
      </c>
      <c r="K46" s="92">
        <f t="shared" si="12"/>
        <v>1874.3999999999999</v>
      </c>
      <c r="L46" s="88">
        <f t="shared" ref="L46:L52" si="14">+G46*1.1%</f>
        <v>290.40000000000003</v>
      </c>
      <c r="M46" s="92">
        <f t="shared" si="8"/>
        <v>802.56</v>
      </c>
      <c r="N46" s="92">
        <f t="shared" si="13"/>
        <v>1871.7600000000002</v>
      </c>
      <c r="O46" s="90">
        <v>914.76</v>
      </c>
      <c r="P46" s="87">
        <f t="shared" si="7"/>
        <v>6511.56</v>
      </c>
      <c r="Q46" s="87">
        <f t="shared" si="4"/>
        <v>2500</v>
      </c>
      <c r="R46" s="87">
        <f t="shared" si="5"/>
        <v>4036.56</v>
      </c>
      <c r="S46" s="87">
        <f t="shared" si="6"/>
        <v>23900</v>
      </c>
      <c r="T46" s="93">
        <v>111</v>
      </c>
      <c r="U46" s="42"/>
    </row>
    <row r="47" spans="1:21" s="44" customFormat="1" ht="16.5" customHeight="1" x14ac:dyDescent="0.25">
      <c r="A47" s="84">
        <v>33</v>
      </c>
      <c r="B47" s="72" t="s">
        <v>142</v>
      </c>
      <c r="C47" s="72" t="s">
        <v>143</v>
      </c>
      <c r="D47" s="73" t="s">
        <v>113</v>
      </c>
      <c r="E47" s="74" t="s">
        <v>144</v>
      </c>
      <c r="F47" s="71" t="s">
        <v>28</v>
      </c>
      <c r="G47" s="90">
        <v>29040</v>
      </c>
      <c r="H47" s="91">
        <v>0</v>
      </c>
      <c r="I47" s="87">
        <v>25</v>
      </c>
      <c r="J47" s="92">
        <f t="shared" si="11"/>
        <v>833.44799999999998</v>
      </c>
      <c r="K47" s="92">
        <f t="shared" si="12"/>
        <v>2061.8399999999997</v>
      </c>
      <c r="L47" s="88">
        <f t="shared" si="14"/>
        <v>319.44000000000005</v>
      </c>
      <c r="M47" s="92">
        <f t="shared" si="8"/>
        <v>882.81600000000003</v>
      </c>
      <c r="N47" s="92">
        <f t="shared" si="13"/>
        <v>2058.9360000000001</v>
      </c>
      <c r="O47" s="90">
        <v>914.76</v>
      </c>
      <c r="P47" s="87">
        <f t="shared" si="7"/>
        <v>7071.24</v>
      </c>
      <c r="Q47" s="87">
        <f t="shared" si="4"/>
        <v>2656.0240000000003</v>
      </c>
      <c r="R47" s="87">
        <f t="shared" si="5"/>
        <v>4440.2160000000003</v>
      </c>
      <c r="S47" s="87">
        <f t="shared" si="6"/>
        <v>26383.975999999999</v>
      </c>
      <c r="T47" s="93">
        <v>111</v>
      </c>
      <c r="U47" s="42"/>
    </row>
    <row r="48" spans="1:21" s="44" customFormat="1" ht="16.5" x14ac:dyDescent="0.25">
      <c r="A48" s="84">
        <v>34</v>
      </c>
      <c r="B48" s="72" t="s">
        <v>145</v>
      </c>
      <c r="C48" s="72" t="s">
        <v>146</v>
      </c>
      <c r="D48" s="73" t="s">
        <v>117</v>
      </c>
      <c r="E48" s="74" t="s">
        <v>40</v>
      </c>
      <c r="F48" s="71" t="s">
        <v>28</v>
      </c>
      <c r="G48" s="90">
        <v>15000</v>
      </c>
      <c r="H48" s="91"/>
      <c r="I48" s="92">
        <v>25</v>
      </c>
      <c r="J48" s="92">
        <f t="shared" si="11"/>
        <v>430.5</v>
      </c>
      <c r="K48" s="92">
        <f t="shared" si="12"/>
        <v>1065</v>
      </c>
      <c r="L48" s="88">
        <f t="shared" si="14"/>
        <v>165.00000000000003</v>
      </c>
      <c r="M48" s="92">
        <f t="shared" si="8"/>
        <v>456</v>
      </c>
      <c r="N48" s="92">
        <f t="shared" si="13"/>
        <v>1063.5</v>
      </c>
      <c r="O48" s="90"/>
      <c r="P48" s="87">
        <f t="shared" si="7"/>
        <v>3180</v>
      </c>
      <c r="Q48" s="87">
        <f t="shared" si="4"/>
        <v>911.5</v>
      </c>
      <c r="R48" s="87">
        <f t="shared" si="5"/>
        <v>2293.5</v>
      </c>
      <c r="S48" s="87">
        <f t="shared" si="6"/>
        <v>14088.5</v>
      </c>
      <c r="T48" s="93">
        <v>111</v>
      </c>
      <c r="U48" s="42"/>
    </row>
    <row r="49" spans="1:115" s="44" customFormat="1" ht="22.5" customHeight="1" x14ac:dyDescent="0.25">
      <c r="A49" s="84">
        <v>35</v>
      </c>
      <c r="B49" s="72" t="s">
        <v>147</v>
      </c>
      <c r="C49" s="72" t="s">
        <v>148</v>
      </c>
      <c r="D49" s="73" t="s">
        <v>149</v>
      </c>
      <c r="E49" s="74" t="s">
        <v>150</v>
      </c>
      <c r="F49" s="71" t="s">
        <v>28</v>
      </c>
      <c r="G49" s="90">
        <v>17710</v>
      </c>
      <c r="H49" s="91">
        <v>0</v>
      </c>
      <c r="I49" s="87">
        <v>25</v>
      </c>
      <c r="J49" s="92">
        <f t="shared" si="11"/>
        <v>508.27699999999999</v>
      </c>
      <c r="K49" s="92">
        <f t="shared" si="12"/>
        <v>1257.4099999999999</v>
      </c>
      <c r="L49" s="88">
        <f t="shared" si="14"/>
        <v>194.81000000000003</v>
      </c>
      <c r="M49" s="92">
        <f t="shared" si="8"/>
        <v>538.38400000000001</v>
      </c>
      <c r="N49" s="92">
        <f t="shared" si="13"/>
        <v>1255.6390000000001</v>
      </c>
      <c r="O49" s="90">
        <v>0</v>
      </c>
      <c r="P49" s="87">
        <f t="shared" si="7"/>
        <v>3754.52</v>
      </c>
      <c r="Q49" s="87">
        <f t="shared" si="4"/>
        <v>1071.6610000000001</v>
      </c>
      <c r="R49" s="87">
        <f t="shared" si="5"/>
        <v>2707.8589999999999</v>
      </c>
      <c r="S49" s="87">
        <f t="shared" si="6"/>
        <v>16638.339</v>
      </c>
      <c r="T49" s="93">
        <v>111</v>
      </c>
      <c r="U49" s="42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</row>
    <row r="50" spans="1:115" s="1" customFormat="1" ht="23.25" customHeight="1" x14ac:dyDescent="0.25">
      <c r="A50" s="84">
        <v>36</v>
      </c>
      <c r="B50" s="72" t="s">
        <v>151</v>
      </c>
      <c r="C50" s="72" t="s">
        <v>152</v>
      </c>
      <c r="D50" s="73" t="s">
        <v>83</v>
      </c>
      <c r="E50" s="74" t="s">
        <v>40</v>
      </c>
      <c r="F50" s="71" t="s">
        <v>28</v>
      </c>
      <c r="G50" s="90">
        <v>26862</v>
      </c>
      <c r="H50" s="91">
        <v>0</v>
      </c>
      <c r="I50" s="92">
        <v>25</v>
      </c>
      <c r="J50" s="92">
        <f t="shared" si="11"/>
        <v>770.93939999999998</v>
      </c>
      <c r="K50" s="92">
        <f t="shared" si="12"/>
        <v>1907.2019999999998</v>
      </c>
      <c r="L50" s="88">
        <f t="shared" si="14"/>
        <v>295.48200000000003</v>
      </c>
      <c r="M50" s="92">
        <f t="shared" si="8"/>
        <v>816.60479999999995</v>
      </c>
      <c r="N50" s="92">
        <f t="shared" si="13"/>
        <v>1904.5158000000001</v>
      </c>
      <c r="O50" s="90">
        <v>914.76</v>
      </c>
      <c r="P50" s="87">
        <f t="shared" si="7"/>
        <v>6609.5039999999999</v>
      </c>
      <c r="Q50" s="87">
        <f t="shared" si="4"/>
        <v>2527.3041999999996</v>
      </c>
      <c r="R50" s="87">
        <f t="shared" si="5"/>
        <v>4107.1998000000003</v>
      </c>
      <c r="S50" s="87">
        <f t="shared" si="6"/>
        <v>24334.695800000001</v>
      </c>
      <c r="T50" s="93">
        <v>111</v>
      </c>
      <c r="U50" s="42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</row>
    <row r="51" spans="1:115" s="1" customFormat="1" ht="24" customHeight="1" x14ac:dyDescent="0.25">
      <c r="A51" s="84">
        <v>37</v>
      </c>
      <c r="B51" s="72" t="s">
        <v>153</v>
      </c>
      <c r="C51" s="72" t="s">
        <v>154</v>
      </c>
      <c r="D51" s="73" t="s">
        <v>83</v>
      </c>
      <c r="E51" s="74" t="s">
        <v>27</v>
      </c>
      <c r="F51" s="71" t="s">
        <v>28</v>
      </c>
      <c r="G51" s="90">
        <v>26136</v>
      </c>
      <c r="H51" s="91">
        <v>0</v>
      </c>
      <c r="I51" s="87">
        <v>25</v>
      </c>
      <c r="J51" s="92">
        <f t="shared" si="11"/>
        <v>750.10320000000002</v>
      </c>
      <c r="K51" s="92">
        <f t="shared" si="12"/>
        <v>1855.6559999999997</v>
      </c>
      <c r="L51" s="88">
        <f t="shared" si="14"/>
        <v>287.49600000000004</v>
      </c>
      <c r="M51" s="92">
        <f t="shared" si="8"/>
        <v>794.53440000000001</v>
      </c>
      <c r="N51" s="92">
        <f t="shared" si="13"/>
        <v>1853.0424</v>
      </c>
      <c r="O51" s="90">
        <v>0</v>
      </c>
      <c r="P51" s="87">
        <f t="shared" si="7"/>
        <v>5540.8319999999994</v>
      </c>
      <c r="Q51" s="87">
        <f t="shared" si="4"/>
        <v>1569.6376</v>
      </c>
      <c r="R51" s="87">
        <f t="shared" si="5"/>
        <v>3996.1943999999994</v>
      </c>
      <c r="S51" s="87">
        <f t="shared" si="6"/>
        <v>24566.362399999998</v>
      </c>
      <c r="T51" s="93">
        <v>111</v>
      </c>
      <c r="U51" s="42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</row>
    <row r="52" spans="1:115" s="1" customFormat="1" ht="24" customHeight="1" x14ac:dyDescent="0.2">
      <c r="A52" s="84">
        <v>38</v>
      </c>
      <c r="B52" s="76" t="s">
        <v>155</v>
      </c>
      <c r="C52" s="76" t="s">
        <v>156</v>
      </c>
      <c r="D52" s="76" t="s">
        <v>157</v>
      </c>
      <c r="E52" s="76" t="s">
        <v>158</v>
      </c>
      <c r="F52" s="71" t="s">
        <v>28</v>
      </c>
      <c r="G52" s="94">
        <v>30000</v>
      </c>
      <c r="H52" s="91">
        <v>0</v>
      </c>
      <c r="I52" s="87">
        <v>25</v>
      </c>
      <c r="J52" s="92">
        <f t="shared" si="11"/>
        <v>861</v>
      </c>
      <c r="K52" s="92">
        <f t="shared" si="12"/>
        <v>2130</v>
      </c>
      <c r="L52" s="88">
        <f t="shared" si="14"/>
        <v>330.00000000000006</v>
      </c>
      <c r="M52" s="92">
        <f t="shared" si="8"/>
        <v>912</v>
      </c>
      <c r="N52" s="92">
        <f t="shared" si="13"/>
        <v>2127</v>
      </c>
      <c r="O52" s="90">
        <v>0</v>
      </c>
      <c r="P52" s="87">
        <f t="shared" si="7"/>
        <v>6360</v>
      </c>
      <c r="Q52" s="87">
        <f t="shared" si="4"/>
        <v>1798</v>
      </c>
      <c r="R52" s="87">
        <f t="shared" si="5"/>
        <v>4587</v>
      </c>
      <c r="S52" s="87">
        <f t="shared" si="6"/>
        <v>28202</v>
      </c>
      <c r="T52" s="93">
        <v>111</v>
      </c>
      <c r="U52" s="42"/>
    </row>
    <row r="53" spans="1:115" s="1" customFormat="1" ht="16.5" x14ac:dyDescent="0.25">
      <c r="A53" s="84">
        <v>39</v>
      </c>
      <c r="B53" s="72" t="s">
        <v>159</v>
      </c>
      <c r="C53" s="72" t="s">
        <v>160</v>
      </c>
      <c r="D53" s="73" t="s">
        <v>131</v>
      </c>
      <c r="E53" s="74" t="s">
        <v>139</v>
      </c>
      <c r="F53" s="71" t="s">
        <v>28</v>
      </c>
      <c r="G53" s="90">
        <v>40000</v>
      </c>
      <c r="H53" s="91">
        <v>529.39</v>
      </c>
      <c r="I53" s="92">
        <v>25</v>
      </c>
      <c r="J53" s="92">
        <f t="shared" si="11"/>
        <v>1148</v>
      </c>
      <c r="K53" s="92">
        <f t="shared" si="12"/>
        <v>2839.9999999999995</v>
      </c>
      <c r="L53" s="88">
        <f>39420*1.1%</f>
        <v>433.62000000000006</v>
      </c>
      <c r="M53" s="92">
        <f t="shared" si="8"/>
        <v>1216</v>
      </c>
      <c r="N53" s="92">
        <f t="shared" si="13"/>
        <v>2836</v>
      </c>
      <c r="O53" s="90"/>
      <c r="P53" s="87">
        <f t="shared" si="7"/>
        <v>8473.619999999999</v>
      </c>
      <c r="Q53" s="87">
        <f t="shared" si="4"/>
        <v>2918.39</v>
      </c>
      <c r="R53" s="87">
        <f t="shared" si="5"/>
        <v>6109.619999999999</v>
      </c>
      <c r="S53" s="87">
        <f t="shared" si="6"/>
        <v>37081.61</v>
      </c>
      <c r="T53" s="93">
        <v>111</v>
      </c>
      <c r="U53" s="42"/>
    </row>
    <row r="54" spans="1:115" s="1" customFormat="1" ht="16.5" customHeight="1" x14ac:dyDescent="0.2">
      <c r="A54" s="84">
        <v>40</v>
      </c>
      <c r="B54" s="76" t="s">
        <v>161</v>
      </c>
      <c r="C54" s="76" t="s">
        <v>162</v>
      </c>
      <c r="D54" s="76" t="s">
        <v>35</v>
      </c>
      <c r="E54" s="76" t="s">
        <v>163</v>
      </c>
      <c r="F54" s="71" t="s">
        <v>28</v>
      </c>
      <c r="G54" s="94">
        <f>10000+25000</f>
        <v>35000</v>
      </c>
      <c r="H54" s="91">
        <v>0</v>
      </c>
      <c r="I54" s="87">
        <v>25</v>
      </c>
      <c r="J54" s="92">
        <f t="shared" si="11"/>
        <v>1004.5</v>
      </c>
      <c r="K54" s="92">
        <f t="shared" si="12"/>
        <v>2485</v>
      </c>
      <c r="L54" s="88">
        <f>+G54*1.1%</f>
        <v>385.00000000000006</v>
      </c>
      <c r="M54" s="92">
        <f t="shared" si="8"/>
        <v>1064</v>
      </c>
      <c r="N54" s="92">
        <f t="shared" si="13"/>
        <v>2481.5</v>
      </c>
      <c r="O54" s="90">
        <v>0</v>
      </c>
      <c r="P54" s="87">
        <f t="shared" si="7"/>
        <v>7420</v>
      </c>
      <c r="Q54" s="87">
        <f t="shared" si="4"/>
        <v>2093.5</v>
      </c>
      <c r="R54" s="87">
        <f t="shared" si="5"/>
        <v>5351.5</v>
      </c>
      <c r="S54" s="87">
        <f t="shared" si="6"/>
        <v>32906.5</v>
      </c>
      <c r="T54" s="93">
        <v>111</v>
      </c>
      <c r="U54" s="42"/>
    </row>
    <row r="55" spans="1:115" s="1" customFormat="1" ht="24" customHeight="1" x14ac:dyDescent="0.25">
      <c r="A55" s="84">
        <v>41</v>
      </c>
      <c r="B55" s="72" t="s">
        <v>164</v>
      </c>
      <c r="C55" s="72" t="s">
        <v>165</v>
      </c>
      <c r="D55" s="73" t="s">
        <v>166</v>
      </c>
      <c r="E55" s="74" t="s">
        <v>167</v>
      </c>
      <c r="F55" s="71" t="s">
        <v>28</v>
      </c>
      <c r="G55" s="90">
        <v>24000</v>
      </c>
      <c r="H55" s="91">
        <v>0</v>
      </c>
      <c r="I55" s="92">
        <v>25</v>
      </c>
      <c r="J55" s="92">
        <f t="shared" si="11"/>
        <v>688.8</v>
      </c>
      <c r="K55" s="92">
        <f t="shared" si="12"/>
        <v>1703.9999999999998</v>
      </c>
      <c r="L55" s="88">
        <f>+G55*1.1%</f>
        <v>264</v>
      </c>
      <c r="M55" s="92">
        <f t="shared" ref="M55:M84" si="15">+G55*3.04%</f>
        <v>729.6</v>
      </c>
      <c r="N55" s="92">
        <f t="shared" si="13"/>
        <v>1701.6000000000001</v>
      </c>
      <c r="O55" s="90"/>
      <c r="P55" s="87">
        <f t="shared" si="7"/>
        <v>5088</v>
      </c>
      <c r="Q55" s="87">
        <f t="shared" si="4"/>
        <v>1443.4</v>
      </c>
      <c r="R55" s="87">
        <f t="shared" si="5"/>
        <v>3669.6</v>
      </c>
      <c r="S55" s="87">
        <f t="shared" si="6"/>
        <v>22556.6</v>
      </c>
      <c r="T55" s="93">
        <v>111</v>
      </c>
      <c r="U55" s="42"/>
    </row>
    <row r="56" spans="1:115" s="1" customFormat="1" ht="16.5" x14ac:dyDescent="0.25">
      <c r="A56" s="84">
        <v>42</v>
      </c>
      <c r="B56" s="78" t="s">
        <v>168</v>
      </c>
      <c r="C56" s="78" t="s">
        <v>169</v>
      </c>
      <c r="D56" s="78" t="s">
        <v>170</v>
      </c>
      <c r="E56" s="78" t="s">
        <v>171</v>
      </c>
      <c r="F56" s="71" t="s">
        <v>28</v>
      </c>
      <c r="G56" s="65">
        <v>70000</v>
      </c>
      <c r="H56" s="91">
        <v>5498.58</v>
      </c>
      <c r="I56" s="87">
        <v>25</v>
      </c>
      <c r="J56" s="92">
        <f t="shared" si="11"/>
        <v>2009</v>
      </c>
      <c r="K56" s="92">
        <f t="shared" si="12"/>
        <v>4970</v>
      </c>
      <c r="L56" s="88">
        <f>39420*1.1%</f>
        <v>433.62000000000006</v>
      </c>
      <c r="M56" s="92">
        <f t="shared" si="15"/>
        <v>2128</v>
      </c>
      <c r="N56" s="92">
        <f t="shared" si="13"/>
        <v>4963</v>
      </c>
      <c r="O56" s="90"/>
      <c r="P56" s="87">
        <f t="shared" si="7"/>
        <v>14503.619999999999</v>
      </c>
      <c r="Q56" s="87">
        <f t="shared" si="4"/>
        <v>9660.58</v>
      </c>
      <c r="R56" s="87">
        <f t="shared" si="5"/>
        <v>10366.619999999999</v>
      </c>
      <c r="S56" s="87">
        <f t="shared" si="6"/>
        <v>60339.42</v>
      </c>
      <c r="T56" s="93">
        <v>111</v>
      </c>
      <c r="U56" s="42"/>
    </row>
    <row r="57" spans="1:115" s="1" customFormat="1" ht="16.5" x14ac:dyDescent="0.25">
      <c r="A57" s="84">
        <v>43</v>
      </c>
      <c r="B57" s="78" t="s">
        <v>172</v>
      </c>
      <c r="C57" s="78" t="s">
        <v>173</v>
      </c>
      <c r="D57" s="78" t="s">
        <v>47</v>
      </c>
      <c r="E57" s="78" t="s">
        <v>48</v>
      </c>
      <c r="F57" s="71" t="s">
        <v>28</v>
      </c>
      <c r="G57" s="65">
        <v>30000</v>
      </c>
      <c r="H57" s="91">
        <v>0</v>
      </c>
      <c r="I57" s="92">
        <v>25</v>
      </c>
      <c r="J57" s="92">
        <f t="shared" si="11"/>
        <v>861</v>
      </c>
      <c r="K57" s="92">
        <f t="shared" si="12"/>
        <v>2130</v>
      </c>
      <c r="L57" s="88">
        <f>+G57*1.1%</f>
        <v>330.00000000000006</v>
      </c>
      <c r="M57" s="92">
        <f t="shared" si="15"/>
        <v>912</v>
      </c>
      <c r="N57" s="92">
        <f t="shared" si="13"/>
        <v>2127</v>
      </c>
      <c r="O57" s="90">
        <v>0</v>
      </c>
      <c r="P57" s="87">
        <f t="shared" si="7"/>
        <v>6360</v>
      </c>
      <c r="Q57" s="87">
        <f t="shared" si="4"/>
        <v>1798</v>
      </c>
      <c r="R57" s="87">
        <f t="shared" si="5"/>
        <v>4587</v>
      </c>
      <c r="S57" s="87">
        <f t="shared" si="6"/>
        <v>28202</v>
      </c>
      <c r="T57" s="93">
        <v>111</v>
      </c>
      <c r="U57" s="42"/>
    </row>
    <row r="58" spans="1:115" s="1" customFormat="1" ht="16.5" x14ac:dyDescent="0.25">
      <c r="A58" s="84">
        <v>44</v>
      </c>
      <c r="B58" s="72" t="s">
        <v>174</v>
      </c>
      <c r="C58" s="72" t="s">
        <v>175</v>
      </c>
      <c r="D58" s="73" t="s">
        <v>39</v>
      </c>
      <c r="E58" s="74" t="s">
        <v>176</v>
      </c>
      <c r="F58" s="71" t="s">
        <v>28</v>
      </c>
      <c r="G58" s="90">
        <v>96800</v>
      </c>
      <c r="H58" s="91">
        <v>11077.67</v>
      </c>
      <c r="I58" s="87">
        <v>25</v>
      </c>
      <c r="J58" s="92">
        <f t="shared" si="11"/>
        <v>2778.16</v>
      </c>
      <c r="K58" s="92">
        <f t="shared" si="12"/>
        <v>6872.7999999999993</v>
      </c>
      <c r="L58" s="88">
        <f>39420*1.1%</f>
        <v>433.62000000000006</v>
      </c>
      <c r="M58" s="92">
        <f t="shared" si="15"/>
        <v>2942.72</v>
      </c>
      <c r="N58" s="92">
        <v>6863.12</v>
      </c>
      <c r="O58" s="95">
        <v>1829.52</v>
      </c>
      <c r="P58" s="87">
        <f t="shared" si="7"/>
        <v>21719.94</v>
      </c>
      <c r="Q58" s="87">
        <f t="shared" si="4"/>
        <v>18653.07</v>
      </c>
      <c r="R58" s="87">
        <f t="shared" si="5"/>
        <v>14169.539999999999</v>
      </c>
      <c r="S58" s="87">
        <f t="shared" si="6"/>
        <v>78146.929999999993</v>
      </c>
      <c r="T58" s="93">
        <v>111</v>
      </c>
      <c r="U58" s="42"/>
    </row>
    <row r="59" spans="1:115" s="1" customFormat="1" ht="24" customHeight="1" x14ac:dyDescent="0.25">
      <c r="A59" s="84">
        <v>45</v>
      </c>
      <c r="B59" s="72" t="s">
        <v>177</v>
      </c>
      <c r="C59" s="72" t="s">
        <v>178</v>
      </c>
      <c r="D59" s="73" t="s">
        <v>179</v>
      </c>
      <c r="E59" s="74" t="s">
        <v>180</v>
      </c>
      <c r="F59" s="71" t="s">
        <v>28</v>
      </c>
      <c r="G59" s="90">
        <v>50000</v>
      </c>
      <c r="H59" s="91">
        <v>1801.12</v>
      </c>
      <c r="I59" s="96">
        <v>25</v>
      </c>
      <c r="J59" s="92">
        <f t="shared" si="11"/>
        <v>1435</v>
      </c>
      <c r="K59" s="92">
        <f t="shared" si="12"/>
        <v>3549.9999999999995</v>
      </c>
      <c r="L59" s="88">
        <f>39420*1.1%</f>
        <v>433.62000000000006</v>
      </c>
      <c r="M59" s="92">
        <f t="shared" si="15"/>
        <v>1520</v>
      </c>
      <c r="N59" s="92">
        <f t="shared" ref="N59:N99" si="16">+G59*7.09%</f>
        <v>3545.0000000000005</v>
      </c>
      <c r="O59" s="95">
        <v>914.76</v>
      </c>
      <c r="P59" s="87">
        <f t="shared" si="7"/>
        <v>11398.380000000001</v>
      </c>
      <c r="Q59" s="87">
        <f t="shared" si="4"/>
        <v>5695.88</v>
      </c>
      <c r="R59" s="87">
        <f t="shared" si="5"/>
        <v>7528.62</v>
      </c>
      <c r="S59" s="87">
        <f t="shared" si="6"/>
        <v>44304.12</v>
      </c>
      <c r="T59" s="93">
        <v>111</v>
      </c>
      <c r="U59" s="42"/>
    </row>
    <row r="60" spans="1:115" s="1" customFormat="1" ht="30" x14ac:dyDescent="0.25">
      <c r="A60" s="84">
        <v>46</v>
      </c>
      <c r="B60" s="72" t="s">
        <v>181</v>
      </c>
      <c r="C60" s="72" t="s">
        <v>182</v>
      </c>
      <c r="D60" s="73" t="s">
        <v>183</v>
      </c>
      <c r="E60" s="74" t="s">
        <v>184</v>
      </c>
      <c r="F60" s="71" t="s">
        <v>28</v>
      </c>
      <c r="G60" s="90">
        <v>75000</v>
      </c>
      <c r="H60" s="91">
        <v>6253.33</v>
      </c>
      <c r="I60" s="87">
        <v>25</v>
      </c>
      <c r="J60" s="92">
        <f t="shared" si="11"/>
        <v>2152.5</v>
      </c>
      <c r="K60" s="92">
        <f t="shared" si="12"/>
        <v>5324.9999999999991</v>
      </c>
      <c r="L60" s="88">
        <f>39420*1.1%</f>
        <v>433.62000000000006</v>
      </c>
      <c r="M60" s="92">
        <f t="shared" si="15"/>
        <v>2280</v>
      </c>
      <c r="N60" s="92">
        <f t="shared" si="16"/>
        <v>5317.5</v>
      </c>
      <c r="O60" s="90">
        <v>914.76</v>
      </c>
      <c r="P60" s="87">
        <f t="shared" si="7"/>
        <v>16423.379999999997</v>
      </c>
      <c r="Q60" s="87">
        <f t="shared" si="4"/>
        <v>11625.59</v>
      </c>
      <c r="R60" s="87">
        <f t="shared" si="5"/>
        <v>11076.119999999999</v>
      </c>
      <c r="S60" s="87">
        <f t="shared" si="6"/>
        <v>63374.41</v>
      </c>
      <c r="T60" s="93">
        <v>111</v>
      </c>
      <c r="U60" s="42"/>
    </row>
    <row r="61" spans="1:115" s="1" customFormat="1" ht="16.5" customHeight="1" x14ac:dyDescent="0.25">
      <c r="A61" s="84">
        <v>47</v>
      </c>
      <c r="B61" s="72" t="s">
        <v>185</v>
      </c>
      <c r="C61" s="72" t="s">
        <v>186</v>
      </c>
      <c r="D61" s="73" t="s">
        <v>187</v>
      </c>
      <c r="E61" s="74" t="s">
        <v>104</v>
      </c>
      <c r="F61" s="71" t="s">
        <v>28</v>
      </c>
      <c r="G61" s="90">
        <v>33396</v>
      </c>
      <c r="H61" s="91">
        <v>0</v>
      </c>
      <c r="I61" s="92">
        <v>25</v>
      </c>
      <c r="J61" s="92">
        <f t="shared" si="11"/>
        <v>958.46519999999998</v>
      </c>
      <c r="K61" s="92">
        <f t="shared" si="12"/>
        <v>2371.116</v>
      </c>
      <c r="L61" s="88">
        <f>+G61*1.1%</f>
        <v>367.35600000000005</v>
      </c>
      <c r="M61" s="92">
        <f t="shared" si="15"/>
        <v>1015.2384</v>
      </c>
      <c r="N61" s="92">
        <f t="shared" si="16"/>
        <v>2367.7764000000002</v>
      </c>
      <c r="O61" s="90">
        <v>0</v>
      </c>
      <c r="P61" s="87">
        <f t="shared" si="7"/>
        <v>7079.9520000000011</v>
      </c>
      <c r="Q61" s="87">
        <f t="shared" si="4"/>
        <v>1998.7035999999998</v>
      </c>
      <c r="R61" s="87">
        <f t="shared" si="5"/>
        <v>5106.2484000000004</v>
      </c>
      <c r="S61" s="87">
        <f t="shared" si="6"/>
        <v>31397.296399999999</v>
      </c>
      <c r="T61" s="93">
        <v>111</v>
      </c>
      <c r="U61" s="42"/>
    </row>
    <row r="62" spans="1:115" s="3" customFormat="1" ht="30" x14ac:dyDescent="0.25">
      <c r="A62" s="84">
        <v>48</v>
      </c>
      <c r="B62" s="72" t="s">
        <v>188</v>
      </c>
      <c r="C62" s="72" t="s">
        <v>189</v>
      </c>
      <c r="D62" s="73" t="s">
        <v>166</v>
      </c>
      <c r="E62" s="74" t="s">
        <v>167</v>
      </c>
      <c r="F62" s="71" t="s">
        <v>28</v>
      </c>
      <c r="G62" s="90">
        <v>24684</v>
      </c>
      <c r="H62" s="91">
        <v>0</v>
      </c>
      <c r="I62" s="87">
        <v>25</v>
      </c>
      <c r="J62" s="92">
        <f t="shared" si="11"/>
        <v>708.43079999999998</v>
      </c>
      <c r="K62" s="92">
        <f t="shared" si="12"/>
        <v>1752.5639999999999</v>
      </c>
      <c r="L62" s="88">
        <f>+G62*1.1%</f>
        <v>271.524</v>
      </c>
      <c r="M62" s="92">
        <f t="shared" si="15"/>
        <v>750.39359999999999</v>
      </c>
      <c r="N62" s="92">
        <f t="shared" si="16"/>
        <v>1750.0956000000001</v>
      </c>
      <c r="O62" s="90"/>
      <c r="P62" s="87">
        <f t="shared" si="7"/>
        <v>5233.0079999999998</v>
      </c>
      <c r="Q62" s="87">
        <f t="shared" si="4"/>
        <v>1483.8244</v>
      </c>
      <c r="R62" s="87">
        <f t="shared" si="5"/>
        <v>3774.1835999999998</v>
      </c>
      <c r="S62" s="87">
        <f t="shared" si="6"/>
        <v>23200.175599999999</v>
      </c>
      <c r="T62" s="93">
        <v>111</v>
      </c>
      <c r="U62" s="47"/>
    </row>
    <row r="63" spans="1:115" s="1" customFormat="1" ht="16.5" x14ac:dyDescent="0.25">
      <c r="A63" s="84">
        <v>49</v>
      </c>
      <c r="B63" s="139" t="s">
        <v>191</v>
      </c>
      <c r="C63" s="139" t="s">
        <v>192</v>
      </c>
      <c r="D63" s="139" t="s">
        <v>138</v>
      </c>
      <c r="E63" s="139" t="s">
        <v>139</v>
      </c>
      <c r="F63" s="140" t="s">
        <v>28</v>
      </c>
      <c r="G63" s="141">
        <v>40000</v>
      </c>
      <c r="H63" s="142">
        <v>389.77</v>
      </c>
      <c r="I63" s="143">
        <v>25</v>
      </c>
      <c r="J63" s="144">
        <f t="shared" si="11"/>
        <v>1148</v>
      </c>
      <c r="K63" s="144">
        <f t="shared" si="12"/>
        <v>2839.9999999999995</v>
      </c>
      <c r="L63" s="145">
        <f>39420*1.1%</f>
        <v>433.62000000000006</v>
      </c>
      <c r="M63" s="144">
        <f t="shared" si="15"/>
        <v>1216</v>
      </c>
      <c r="N63" s="144">
        <f t="shared" si="16"/>
        <v>2836</v>
      </c>
      <c r="O63" s="146">
        <v>914.76</v>
      </c>
      <c r="P63" s="143">
        <f t="shared" si="7"/>
        <v>9388.3799999999992</v>
      </c>
      <c r="Q63" s="87">
        <f t="shared" si="4"/>
        <v>3693.5299999999997</v>
      </c>
      <c r="R63" s="87">
        <f t="shared" si="5"/>
        <v>6109.619999999999</v>
      </c>
      <c r="S63" s="87">
        <f t="shared" si="6"/>
        <v>36306.47</v>
      </c>
      <c r="T63" s="93">
        <v>111</v>
      </c>
      <c r="U63" s="42"/>
    </row>
    <row r="64" spans="1:115" s="1" customFormat="1" ht="16.5" x14ac:dyDescent="0.25">
      <c r="A64" s="84">
        <v>50</v>
      </c>
      <c r="B64" s="72" t="s">
        <v>193</v>
      </c>
      <c r="C64" s="72" t="s">
        <v>194</v>
      </c>
      <c r="D64" s="73" t="s">
        <v>51</v>
      </c>
      <c r="E64" s="74" t="s">
        <v>52</v>
      </c>
      <c r="F64" s="71" t="s">
        <v>28</v>
      </c>
      <c r="G64" s="90">
        <v>11085.2</v>
      </c>
      <c r="H64" s="91">
        <v>0</v>
      </c>
      <c r="I64" s="92">
        <v>25</v>
      </c>
      <c r="J64" s="92">
        <f t="shared" si="11"/>
        <v>318.14524</v>
      </c>
      <c r="K64" s="92">
        <f t="shared" si="12"/>
        <v>787.04919999999993</v>
      </c>
      <c r="L64" s="88">
        <f>+G64*1.1%</f>
        <v>121.93720000000002</v>
      </c>
      <c r="M64" s="92">
        <f t="shared" si="15"/>
        <v>336.99008000000003</v>
      </c>
      <c r="N64" s="92">
        <f t="shared" si="16"/>
        <v>785.94068000000016</v>
      </c>
      <c r="O64" s="90">
        <v>0</v>
      </c>
      <c r="P64" s="87">
        <f t="shared" si="7"/>
        <v>2350.0624000000003</v>
      </c>
      <c r="Q64" s="87">
        <f t="shared" si="4"/>
        <v>680.13532000000009</v>
      </c>
      <c r="R64" s="87">
        <f t="shared" si="5"/>
        <v>1694.9270800000002</v>
      </c>
      <c r="S64" s="87">
        <f t="shared" si="6"/>
        <v>10405.064680000001</v>
      </c>
      <c r="T64" s="93">
        <v>111</v>
      </c>
      <c r="U64" s="42"/>
    </row>
    <row r="65" spans="1:27" s="1" customFormat="1" ht="16.5" x14ac:dyDescent="0.25">
      <c r="A65" s="84">
        <v>51</v>
      </c>
      <c r="B65" s="72" t="s">
        <v>195</v>
      </c>
      <c r="C65" s="72" t="s">
        <v>196</v>
      </c>
      <c r="D65" s="73" t="s">
        <v>26</v>
      </c>
      <c r="E65" s="74" t="s">
        <v>27</v>
      </c>
      <c r="F65" s="71" t="s">
        <v>28</v>
      </c>
      <c r="G65" s="90">
        <v>20700</v>
      </c>
      <c r="H65" s="91"/>
      <c r="I65" s="92">
        <v>25</v>
      </c>
      <c r="J65" s="92">
        <f t="shared" si="11"/>
        <v>594.09</v>
      </c>
      <c r="K65" s="92">
        <f t="shared" si="12"/>
        <v>1469.6999999999998</v>
      </c>
      <c r="L65" s="88">
        <f>+G65*1.1%</f>
        <v>227.70000000000002</v>
      </c>
      <c r="M65" s="92">
        <f t="shared" si="15"/>
        <v>629.28</v>
      </c>
      <c r="N65" s="92">
        <f t="shared" si="16"/>
        <v>1467.63</v>
      </c>
      <c r="O65" s="90"/>
      <c r="P65" s="87">
        <f t="shared" si="7"/>
        <v>4388.3999999999996</v>
      </c>
      <c r="Q65" s="87">
        <f t="shared" si="4"/>
        <v>1248.3699999999999</v>
      </c>
      <c r="R65" s="87">
        <f t="shared" si="5"/>
        <v>3165.0299999999997</v>
      </c>
      <c r="S65" s="87">
        <f t="shared" si="6"/>
        <v>19451.63</v>
      </c>
      <c r="T65" s="93">
        <v>111</v>
      </c>
      <c r="U65" s="42"/>
    </row>
    <row r="66" spans="1:27" s="1" customFormat="1" ht="16.5" x14ac:dyDescent="0.25">
      <c r="A66" s="84">
        <v>52</v>
      </c>
      <c r="B66" s="72" t="s">
        <v>197</v>
      </c>
      <c r="C66" s="72" t="s">
        <v>198</v>
      </c>
      <c r="D66" s="73" t="s">
        <v>124</v>
      </c>
      <c r="E66" s="74" t="s">
        <v>199</v>
      </c>
      <c r="F66" s="71" t="s">
        <v>28</v>
      </c>
      <c r="G66" s="90">
        <v>25000</v>
      </c>
      <c r="H66" s="91"/>
      <c r="I66" s="87">
        <v>25</v>
      </c>
      <c r="J66" s="92">
        <f t="shared" si="11"/>
        <v>717.5</v>
      </c>
      <c r="K66" s="92">
        <f t="shared" si="12"/>
        <v>1774.9999999999998</v>
      </c>
      <c r="L66" s="88">
        <f>+G66*1.1%</f>
        <v>275</v>
      </c>
      <c r="M66" s="92">
        <f t="shared" si="15"/>
        <v>760</v>
      </c>
      <c r="N66" s="92">
        <f t="shared" si="16"/>
        <v>1772.5000000000002</v>
      </c>
      <c r="O66" s="90"/>
      <c r="P66" s="87">
        <f t="shared" si="7"/>
        <v>5300</v>
      </c>
      <c r="Q66" s="87">
        <f t="shared" si="4"/>
        <v>1502.5</v>
      </c>
      <c r="R66" s="87">
        <f t="shared" si="5"/>
        <v>3822.5</v>
      </c>
      <c r="S66" s="87">
        <f t="shared" si="6"/>
        <v>23497.5</v>
      </c>
      <c r="T66" s="93">
        <v>111</v>
      </c>
      <c r="U66" s="42"/>
    </row>
    <row r="67" spans="1:27" s="1" customFormat="1" ht="16.5" x14ac:dyDescent="0.25">
      <c r="A67" s="84">
        <v>53</v>
      </c>
      <c r="B67" s="72" t="s">
        <v>200</v>
      </c>
      <c r="C67" s="72" t="s">
        <v>201</v>
      </c>
      <c r="D67" s="73" t="s">
        <v>202</v>
      </c>
      <c r="E67" s="74" t="s">
        <v>40</v>
      </c>
      <c r="F67" s="71" t="s">
        <v>28</v>
      </c>
      <c r="G67" s="90">
        <v>27830</v>
      </c>
      <c r="H67" s="91">
        <v>0</v>
      </c>
      <c r="I67" s="92">
        <v>25</v>
      </c>
      <c r="J67" s="92">
        <f t="shared" si="11"/>
        <v>798.721</v>
      </c>
      <c r="K67" s="92">
        <f t="shared" si="12"/>
        <v>1975.9299999999998</v>
      </c>
      <c r="L67" s="88">
        <f>+G67*1.1%</f>
        <v>306.13000000000005</v>
      </c>
      <c r="M67" s="92">
        <f t="shared" si="15"/>
        <v>846.03200000000004</v>
      </c>
      <c r="N67" s="92">
        <f t="shared" si="16"/>
        <v>1973.1470000000002</v>
      </c>
      <c r="O67" s="90">
        <v>0</v>
      </c>
      <c r="P67" s="87">
        <f t="shared" si="7"/>
        <v>5899.96</v>
      </c>
      <c r="Q67" s="87">
        <f t="shared" si="4"/>
        <v>1669.7530000000002</v>
      </c>
      <c r="R67" s="87">
        <f t="shared" si="5"/>
        <v>4255.2070000000003</v>
      </c>
      <c r="S67" s="87">
        <f t="shared" si="6"/>
        <v>26160.246999999999</v>
      </c>
      <c r="T67" s="93">
        <v>111</v>
      </c>
      <c r="U67" s="42"/>
    </row>
    <row r="68" spans="1:27" s="1" customFormat="1" ht="16.5" x14ac:dyDescent="0.25">
      <c r="A68" s="84">
        <v>54</v>
      </c>
      <c r="B68" s="80" t="s">
        <v>203</v>
      </c>
      <c r="C68" s="72" t="s">
        <v>204</v>
      </c>
      <c r="D68" s="73" t="s">
        <v>47</v>
      </c>
      <c r="E68" s="74" t="s">
        <v>205</v>
      </c>
      <c r="F68" s="71" t="s">
        <v>28</v>
      </c>
      <c r="G68" s="90">
        <v>72600</v>
      </c>
      <c r="H68" s="91">
        <v>5987.85</v>
      </c>
      <c r="I68" s="87">
        <v>25</v>
      </c>
      <c r="J68" s="92">
        <f t="shared" si="11"/>
        <v>2083.62</v>
      </c>
      <c r="K68" s="92">
        <f t="shared" si="12"/>
        <v>5154.5999999999995</v>
      </c>
      <c r="L68" s="88">
        <f>39420*1.1%</f>
        <v>433.62000000000006</v>
      </c>
      <c r="M68" s="92">
        <f t="shared" si="15"/>
        <v>2207.04</v>
      </c>
      <c r="N68" s="92">
        <f t="shared" si="16"/>
        <v>5147.34</v>
      </c>
      <c r="O68" s="90">
        <v>0</v>
      </c>
      <c r="P68" s="87">
        <f t="shared" si="7"/>
        <v>15026.22</v>
      </c>
      <c r="Q68" s="87">
        <f t="shared" si="4"/>
        <v>10303.51</v>
      </c>
      <c r="R68" s="87">
        <f t="shared" si="5"/>
        <v>10735.56</v>
      </c>
      <c r="S68" s="87">
        <f t="shared" si="6"/>
        <v>62296.49</v>
      </c>
      <c r="T68" s="93">
        <v>111</v>
      </c>
      <c r="U68" s="42"/>
    </row>
    <row r="69" spans="1:27" s="1" customFormat="1" ht="30" x14ac:dyDescent="0.25">
      <c r="A69" s="84">
        <v>55</v>
      </c>
      <c r="B69" s="72" t="s">
        <v>206</v>
      </c>
      <c r="C69" s="72" t="s">
        <v>207</v>
      </c>
      <c r="D69" s="73" t="s">
        <v>202</v>
      </c>
      <c r="E69" s="74" t="s">
        <v>208</v>
      </c>
      <c r="F69" s="71" t="s">
        <v>28</v>
      </c>
      <c r="G69" s="90">
        <v>43560</v>
      </c>
      <c r="H69" s="91">
        <v>1031.83</v>
      </c>
      <c r="I69" s="92">
        <v>25</v>
      </c>
      <c r="J69" s="92">
        <f t="shared" si="11"/>
        <v>1250.172</v>
      </c>
      <c r="K69" s="92">
        <f t="shared" si="12"/>
        <v>3092.7599999999998</v>
      </c>
      <c r="L69" s="88">
        <f>39420*1.1%</f>
        <v>433.62000000000006</v>
      </c>
      <c r="M69" s="92">
        <f t="shared" si="15"/>
        <v>1324.2239999999999</v>
      </c>
      <c r="N69" s="92">
        <f t="shared" si="16"/>
        <v>3088.404</v>
      </c>
      <c r="O69" s="90">
        <v>0</v>
      </c>
      <c r="P69" s="87">
        <f t="shared" si="7"/>
        <v>9189.18</v>
      </c>
      <c r="Q69" s="87">
        <f t="shared" si="4"/>
        <v>3631.2259999999997</v>
      </c>
      <c r="R69" s="87">
        <f t="shared" si="5"/>
        <v>6614.7839999999997</v>
      </c>
      <c r="S69" s="87">
        <f t="shared" si="6"/>
        <v>39928.773999999998</v>
      </c>
      <c r="T69" s="93">
        <v>111</v>
      </c>
      <c r="U69" s="42"/>
    </row>
    <row r="70" spans="1:27" s="1" customFormat="1" ht="16.5" x14ac:dyDescent="0.25">
      <c r="A70" s="84">
        <v>56</v>
      </c>
      <c r="B70" s="72" t="s">
        <v>209</v>
      </c>
      <c r="C70" s="72" t="s">
        <v>210</v>
      </c>
      <c r="D70" s="73" t="s">
        <v>211</v>
      </c>
      <c r="E70" s="74" t="s">
        <v>104</v>
      </c>
      <c r="F70" s="71" t="s">
        <v>28</v>
      </c>
      <c r="G70" s="90">
        <v>29040</v>
      </c>
      <c r="H70" s="91">
        <v>0</v>
      </c>
      <c r="I70" s="87">
        <v>25</v>
      </c>
      <c r="J70" s="92">
        <f t="shared" si="11"/>
        <v>833.44799999999998</v>
      </c>
      <c r="K70" s="92">
        <f t="shared" si="12"/>
        <v>2061.8399999999997</v>
      </c>
      <c r="L70" s="88">
        <f t="shared" ref="L70:L81" si="17">+G70*1.1%</f>
        <v>319.44000000000005</v>
      </c>
      <c r="M70" s="92">
        <f t="shared" si="15"/>
        <v>882.81600000000003</v>
      </c>
      <c r="N70" s="92">
        <f t="shared" si="16"/>
        <v>2058.9360000000001</v>
      </c>
      <c r="O70" s="90">
        <v>914.76</v>
      </c>
      <c r="P70" s="87">
        <f t="shared" si="7"/>
        <v>7071.24</v>
      </c>
      <c r="Q70" s="87">
        <f t="shared" si="4"/>
        <v>2656.0240000000003</v>
      </c>
      <c r="R70" s="87">
        <f t="shared" si="5"/>
        <v>4440.2160000000003</v>
      </c>
      <c r="S70" s="87">
        <f t="shared" si="6"/>
        <v>26383.975999999999</v>
      </c>
      <c r="T70" s="93">
        <v>111</v>
      </c>
      <c r="U70" s="42"/>
    </row>
    <row r="71" spans="1:27" s="1" customFormat="1" ht="16.5" x14ac:dyDescent="0.25">
      <c r="A71" s="84">
        <v>57</v>
      </c>
      <c r="B71" s="72" t="s">
        <v>212</v>
      </c>
      <c r="C71" s="72" t="s">
        <v>213</v>
      </c>
      <c r="D71" s="73" t="s">
        <v>187</v>
      </c>
      <c r="E71" s="74" t="s">
        <v>104</v>
      </c>
      <c r="F71" s="71" t="s">
        <v>28</v>
      </c>
      <c r="G71" s="90">
        <v>30492</v>
      </c>
      <c r="H71" s="91">
        <v>0</v>
      </c>
      <c r="I71" s="92">
        <v>25</v>
      </c>
      <c r="J71" s="92">
        <f t="shared" si="11"/>
        <v>875.12040000000002</v>
      </c>
      <c r="K71" s="92">
        <f t="shared" si="12"/>
        <v>2164.9319999999998</v>
      </c>
      <c r="L71" s="88">
        <f t="shared" si="17"/>
        <v>335.41200000000003</v>
      </c>
      <c r="M71" s="92">
        <f t="shared" si="15"/>
        <v>926.95680000000004</v>
      </c>
      <c r="N71" s="92">
        <f t="shared" si="16"/>
        <v>2161.8828000000003</v>
      </c>
      <c r="O71" s="90">
        <v>914.76</v>
      </c>
      <c r="P71" s="87">
        <f t="shared" si="7"/>
        <v>7379.0640000000003</v>
      </c>
      <c r="Q71" s="87">
        <f t="shared" si="4"/>
        <v>2741.8371999999999</v>
      </c>
      <c r="R71" s="87">
        <f t="shared" si="5"/>
        <v>4662.2268000000004</v>
      </c>
      <c r="S71" s="87">
        <f t="shared" si="6"/>
        <v>27750.162799999998</v>
      </c>
      <c r="T71" s="93">
        <v>111</v>
      </c>
      <c r="U71" s="42"/>
    </row>
    <row r="72" spans="1:27" s="1" customFormat="1" ht="30" x14ac:dyDescent="0.25">
      <c r="A72" s="84">
        <v>58</v>
      </c>
      <c r="B72" s="72" t="s">
        <v>214</v>
      </c>
      <c r="C72" s="72" t="s">
        <v>215</v>
      </c>
      <c r="D72" s="73" t="s">
        <v>77</v>
      </c>
      <c r="E72" s="74" t="s">
        <v>216</v>
      </c>
      <c r="F72" s="71" t="s">
        <v>28</v>
      </c>
      <c r="G72" s="90">
        <v>29000</v>
      </c>
      <c r="H72" s="91">
        <v>0</v>
      </c>
      <c r="I72" s="87">
        <v>25</v>
      </c>
      <c r="J72" s="92">
        <f t="shared" si="11"/>
        <v>832.3</v>
      </c>
      <c r="K72" s="92">
        <f t="shared" si="12"/>
        <v>2059</v>
      </c>
      <c r="L72" s="88">
        <f t="shared" si="17"/>
        <v>319.00000000000006</v>
      </c>
      <c r="M72" s="92">
        <f t="shared" si="15"/>
        <v>881.6</v>
      </c>
      <c r="N72" s="92">
        <f t="shared" si="16"/>
        <v>2056.1</v>
      </c>
      <c r="O72" s="90">
        <v>0</v>
      </c>
      <c r="P72" s="87">
        <f t="shared" si="7"/>
        <v>6148</v>
      </c>
      <c r="Q72" s="87">
        <f t="shared" si="4"/>
        <v>1738.9</v>
      </c>
      <c r="R72" s="87">
        <f t="shared" si="5"/>
        <v>4434.1000000000004</v>
      </c>
      <c r="S72" s="87">
        <f t="shared" si="6"/>
        <v>27261.1</v>
      </c>
      <c r="T72" s="93">
        <v>111</v>
      </c>
      <c r="U72" s="42"/>
    </row>
    <row r="73" spans="1:27" s="1" customFormat="1" ht="45" x14ac:dyDescent="0.25">
      <c r="A73" s="84">
        <v>59</v>
      </c>
      <c r="B73" s="72" t="s">
        <v>217</v>
      </c>
      <c r="C73" s="72" t="s">
        <v>218</v>
      </c>
      <c r="D73" s="73" t="s">
        <v>113</v>
      </c>
      <c r="E73" s="74" t="s">
        <v>219</v>
      </c>
      <c r="F73" s="71" t="s">
        <v>28</v>
      </c>
      <c r="G73" s="90">
        <v>29040</v>
      </c>
      <c r="H73" s="91">
        <v>0</v>
      </c>
      <c r="I73" s="87">
        <v>25</v>
      </c>
      <c r="J73" s="92">
        <f t="shared" si="11"/>
        <v>833.44799999999998</v>
      </c>
      <c r="K73" s="92">
        <f t="shared" si="12"/>
        <v>2061.8399999999997</v>
      </c>
      <c r="L73" s="88">
        <f t="shared" si="17"/>
        <v>319.44000000000005</v>
      </c>
      <c r="M73" s="92">
        <f t="shared" si="15"/>
        <v>882.81600000000003</v>
      </c>
      <c r="N73" s="92">
        <f t="shared" si="16"/>
        <v>2058.9360000000001</v>
      </c>
      <c r="O73" s="91"/>
      <c r="P73" s="87">
        <f t="shared" si="7"/>
        <v>6156.48</v>
      </c>
      <c r="Q73" s="87">
        <f t="shared" si="4"/>
        <v>1741.2640000000001</v>
      </c>
      <c r="R73" s="87">
        <f t="shared" si="5"/>
        <v>4440.2160000000003</v>
      </c>
      <c r="S73" s="87">
        <f t="shared" si="6"/>
        <v>27298.736000000001</v>
      </c>
      <c r="T73" s="93">
        <v>111</v>
      </c>
      <c r="U73" s="42"/>
    </row>
    <row r="74" spans="1:27" s="1" customFormat="1" ht="16.5" x14ac:dyDescent="0.25">
      <c r="A74" s="84">
        <v>60</v>
      </c>
      <c r="B74" s="72" t="s">
        <v>220</v>
      </c>
      <c r="C74" s="72" t="s">
        <v>221</v>
      </c>
      <c r="D74" s="73" t="s">
        <v>83</v>
      </c>
      <c r="E74" s="74" t="s">
        <v>78</v>
      </c>
      <c r="F74" s="71" t="s">
        <v>28</v>
      </c>
      <c r="G74" s="90">
        <v>24200</v>
      </c>
      <c r="H74" s="91">
        <v>0</v>
      </c>
      <c r="I74" s="92">
        <v>25</v>
      </c>
      <c r="J74" s="92">
        <f t="shared" ref="J74:J104" si="18">+G74*2.87%</f>
        <v>694.54</v>
      </c>
      <c r="K74" s="92">
        <f t="shared" ref="K74:K104" si="19">+G74*7.1%</f>
        <v>1718.1999999999998</v>
      </c>
      <c r="L74" s="88">
        <f t="shared" si="17"/>
        <v>266.20000000000005</v>
      </c>
      <c r="M74" s="92">
        <f t="shared" si="15"/>
        <v>735.68</v>
      </c>
      <c r="N74" s="92">
        <f t="shared" si="16"/>
        <v>1715.7800000000002</v>
      </c>
      <c r="O74" s="90">
        <v>0</v>
      </c>
      <c r="P74" s="87">
        <f t="shared" si="7"/>
        <v>5130.3999999999996</v>
      </c>
      <c r="Q74" s="87">
        <f t="shared" ref="Q74:Q136" si="20">+H74+I74+J74+M74+O74</f>
        <v>1455.2199999999998</v>
      </c>
      <c r="R74" s="87">
        <f t="shared" ref="R74:R136" si="21">+K74+L74+N74</f>
        <v>3700.1800000000003</v>
      </c>
      <c r="S74" s="87">
        <f t="shared" ref="S74:S136" si="22">+G74-Q74</f>
        <v>22744.78</v>
      </c>
      <c r="T74" s="93">
        <v>111</v>
      </c>
      <c r="U74" s="42"/>
    </row>
    <row r="75" spans="1:27" s="1" customFormat="1" ht="16.5" customHeight="1" x14ac:dyDescent="0.25">
      <c r="A75" s="84">
        <v>61</v>
      </c>
      <c r="B75" s="72" t="s">
        <v>222</v>
      </c>
      <c r="C75" s="72" t="s">
        <v>223</v>
      </c>
      <c r="D75" s="73" t="s">
        <v>58</v>
      </c>
      <c r="E75" s="74" t="s">
        <v>224</v>
      </c>
      <c r="F75" s="71" t="s">
        <v>28</v>
      </c>
      <c r="G75" s="90">
        <v>12650</v>
      </c>
      <c r="H75" s="91"/>
      <c r="I75" s="87">
        <v>25</v>
      </c>
      <c r="J75" s="92">
        <f t="shared" si="18"/>
        <v>363.05500000000001</v>
      </c>
      <c r="K75" s="92">
        <f t="shared" si="19"/>
        <v>898.14999999999986</v>
      </c>
      <c r="L75" s="88">
        <f t="shared" si="17"/>
        <v>139.15</v>
      </c>
      <c r="M75" s="92">
        <f t="shared" si="15"/>
        <v>384.56</v>
      </c>
      <c r="N75" s="92">
        <f t="shared" si="16"/>
        <v>896.8850000000001</v>
      </c>
      <c r="O75" s="90">
        <v>0</v>
      </c>
      <c r="P75" s="87">
        <f t="shared" si="7"/>
        <v>2681.8</v>
      </c>
      <c r="Q75" s="87">
        <f t="shared" si="20"/>
        <v>772.61500000000001</v>
      </c>
      <c r="R75" s="87">
        <f t="shared" si="21"/>
        <v>1934.1849999999999</v>
      </c>
      <c r="S75" s="87">
        <f t="shared" si="22"/>
        <v>11877.385</v>
      </c>
      <c r="T75" s="93">
        <v>111</v>
      </c>
      <c r="U75" s="42"/>
    </row>
    <row r="76" spans="1:27" s="1" customFormat="1" ht="16.5" x14ac:dyDescent="0.25">
      <c r="A76" s="84">
        <v>62</v>
      </c>
      <c r="B76" s="72" t="s">
        <v>225</v>
      </c>
      <c r="C76" s="72" t="s">
        <v>226</v>
      </c>
      <c r="D76" s="73" t="s">
        <v>227</v>
      </c>
      <c r="E76" s="74" t="s">
        <v>52</v>
      </c>
      <c r="F76" s="71" t="s">
        <v>28</v>
      </c>
      <c r="G76" s="90">
        <v>9941.75</v>
      </c>
      <c r="H76" s="91"/>
      <c r="I76" s="92">
        <v>25</v>
      </c>
      <c r="J76" s="92">
        <f t="shared" si="18"/>
        <v>285.32822499999997</v>
      </c>
      <c r="K76" s="92">
        <f t="shared" si="19"/>
        <v>705.86424999999997</v>
      </c>
      <c r="L76" s="88">
        <f t="shared" si="17"/>
        <v>109.35925000000002</v>
      </c>
      <c r="M76" s="92">
        <f t="shared" si="15"/>
        <v>302.22919999999999</v>
      </c>
      <c r="N76" s="92">
        <f t="shared" si="16"/>
        <v>704.87007500000004</v>
      </c>
      <c r="O76" s="90">
        <v>0</v>
      </c>
      <c r="P76" s="87">
        <f t="shared" ref="P76:P138" si="23">SUM(J76:O76)</f>
        <v>2107.6509999999998</v>
      </c>
      <c r="Q76" s="87">
        <f t="shared" si="20"/>
        <v>612.55742499999997</v>
      </c>
      <c r="R76" s="87">
        <f t="shared" si="21"/>
        <v>1520.0935749999999</v>
      </c>
      <c r="S76" s="87">
        <f t="shared" si="22"/>
        <v>9329.1925750000009</v>
      </c>
      <c r="T76" s="93">
        <v>111</v>
      </c>
      <c r="U76" s="42"/>
    </row>
    <row r="77" spans="1:27" s="1" customFormat="1" x14ac:dyDescent="0.25">
      <c r="A77" s="84">
        <v>63</v>
      </c>
      <c r="B77" s="72" t="s">
        <v>228</v>
      </c>
      <c r="C77" s="72" t="s">
        <v>229</v>
      </c>
      <c r="D77" s="73" t="s">
        <v>230</v>
      </c>
      <c r="E77" s="74" t="s">
        <v>231</v>
      </c>
      <c r="F77" s="71" t="s">
        <v>28</v>
      </c>
      <c r="G77" s="90">
        <v>24200</v>
      </c>
      <c r="H77" s="91">
        <v>0</v>
      </c>
      <c r="I77" s="87">
        <v>25</v>
      </c>
      <c r="J77" s="92">
        <f t="shared" si="18"/>
        <v>694.54</v>
      </c>
      <c r="K77" s="92">
        <f t="shared" si="19"/>
        <v>1718.1999999999998</v>
      </c>
      <c r="L77" s="88">
        <f t="shared" si="17"/>
        <v>266.20000000000005</v>
      </c>
      <c r="M77" s="92">
        <f t="shared" si="15"/>
        <v>735.68</v>
      </c>
      <c r="N77" s="92">
        <f t="shared" si="16"/>
        <v>1715.7800000000002</v>
      </c>
      <c r="O77" s="90">
        <v>0</v>
      </c>
      <c r="P77" s="87">
        <f t="shared" si="23"/>
        <v>5130.3999999999996</v>
      </c>
      <c r="Q77" s="87">
        <f t="shared" si="20"/>
        <v>1455.2199999999998</v>
      </c>
      <c r="R77" s="87">
        <f t="shared" si="21"/>
        <v>3700.1800000000003</v>
      </c>
      <c r="S77" s="87">
        <f t="shared" si="22"/>
        <v>22744.78</v>
      </c>
      <c r="T77" s="93">
        <v>111</v>
      </c>
      <c r="U77" s="47"/>
      <c r="V77" s="3"/>
      <c r="W77" s="3"/>
      <c r="X77" s="3"/>
      <c r="Y77" s="3"/>
      <c r="Z77" s="3"/>
      <c r="AA77" s="3"/>
    </row>
    <row r="78" spans="1:27" s="3" customFormat="1" ht="16.5" x14ac:dyDescent="0.25">
      <c r="A78" s="84">
        <v>64</v>
      </c>
      <c r="B78" s="72" t="s">
        <v>232</v>
      </c>
      <c r="C78" s="72" t="s">
        <v>233</v>
      </c>
      <c r="D78" s="73" t="s">
        <v>47</v>
      </c>
      <c r="E78" s="74" t="s">
        <v>234</v>
      </c>
      <c r="F78" s="71" t="s">
        <v>28</v>
      </c>
      <c r="G78" s="90">
        <v>20000</v>
      </c>
      <c r="H78" s="91">
        <v>0</v>
      </c>
      <c r="I78" s="92">
        <v>25</v>
      </c>
      <c r="J78" s="92">
        <f t="shared" si="18"/>
        <v>574</v>
      </c>
      <c r="K78" s="92">
        <f t="shared" si="19"/>
        <v>1419.9999999999998</v>
      </c>
      <c r="L78" s="88">
        <f t="shared" si="17"/>
        <v>220.00000000000003</v>
      </c>
      <c r="M78" s="92">
        <f t="shared" si="15"/>
        <v>608</v>
      </c>
      <c r="N78" s="92">
        <f t="shared" si="16"/>
        <v>1418</v>
      </c>
      <c r="O78" s="90">
        <v>0</v>
      </c>
      <c r="P78" s="87">
        <f t="shared" si="23"/>
        <v>4240</v>
      </c>
      <c r="Q78" s="87">
        <f t="shared" si="20"/>
        <v>1207</v>
      </c>
      <c r="R78" s="87">
        <f t="shared" si="21"/>
        <v>3058</v>
      </c>
      <c r="S78" s="87">
        <f t="shared" si="22"/>
        <v>18793</v>
      </c>
      <c r="T78" s="93">
        <v>111</v>
      </c>
      <c r="U78" s="42"/>
      <c r="V78" s="1"/>
      <c r="W78" s="1"/>
      <c r="X78" s="1"/>
      <c r="Y78" s="1"/>
      <c r="Z78" s="1"/>
      <c r="AA78" s="1"/>
    </row>
    <row r="79" spans="1:27" s="1" customFormat="1" ht="16.5" x14ac:dyDescent="0.25">
      <c r="A79" s="84">
        <v>65</v>
      </c>
      <c r="B79" s="72" t="s">
        <v>235</v>
      </c>
      <c r="C79" s="72" t="s">
        <v>236</v>
      </c>
      <c r="D79" s="73" t="s">
        <v>75</v>
      </c>
      <c r="E79" s="74" t="s">
        <v>237</v>
      </c>
      <c r="F79" s="71" t="s">
        <v>28</v>
      </c>
      <c r="G79" s="90">
        <v>18000</v>
      </c>
      <c r="H79" s="91"/>
      <c r="I79" s="87">
        <v>25</v>
      </c>
      <c r="J79" s="92">
        <f t="shared" si="18"/>
        <v>516.6</v>
      </c>
      <c r="K79" s="92">
        <f t="shared" si="19"/>
        <v>1277.9999999999998</v>
      </c>
      <c r="L79" s="88">
        <f t="shared" si="17"/>
        <v>198.00000000000003</v>
      </c>
      <c r="M79" s="92">
        <f t="shared" si="15"/>
        <v>547.20000000000005</v>
      </c>
      <c r="N79" s="92">
        <f t="shared" si="16"/>
        <v>1276.2</v>
      </c>
      <c r="O79" s="90"/>
      <c r="P79" s="87">
        <f t="shared" si="23"/>
        <v>3816</v>
      </c>
      <c r="Q79" s="87">
        <f t="shared" si="20"/>
        <v>1088.8000000000002</v>
      </c>
      <c r="R79" s="87">
        <f t="shared" si="21"/>
        <v>2752.2</v>
      </c>
      <c r="S79" s="87">
        <f t="shared" si="22"/>
        <v>16911.2</v>
      </c>
      <c r="T79" s="93">
        <v>111</v>
      </c>
      <c r="U79" s="42"/>
    </row>
    <row r="80" spans="1:27" s="1" customFormat="1" ht="16.5" x14ac:dyDescent="0.25">
      <c r="A80" s="84">
        <v>66</v>
      </c>
      <c r="B80" s="72" t="s">
        <v>238</v>
      </c>
      <c r="C80" s="72" t="s">
        <v>239</v>
      </c>
      <c r="D80" s="73" t="s">
        <v>117</v>
      </c>
      <c r="E80" s="74" t="s">
        <v>240</v>
      </c>
      <c r="F80" s="71" t="s">
        <v>28</v>
      </c>
      <c r="G80" s="90">
        <v>22000</v>
      </c>
      <c r="H80" s="91"/>
      <c r="I80" s="87">
        <v>25</v>
      </c>
      <c r="J80" s="92">
        <f t="shared" si="18"/>
        <v>631.4</v>
      </c>
      <c r="K80" s="92">
        <f t="shared" si="19"/>
        <v>1561.9999999999998</v>
      </c>
      <c r="L80" s="88">
        <f t="shared" si="17"/>
        <v>242.00000000000003</v>
      </c>
      <c r="M80" s="92">
        <f t="shared" si="15"/>
        <v>668.8</v>
      </c>
      <c r="N80" s="92">
        <f t="shared" si="16"/>
        <v>1559.8000000000002</v>
      </c>
      <c r="O80" s="91">
        <v>1829.52</v>
      </c>
      <c r="P80" s="87">
        <f t="shared" si="23"/>
        <v>6493.52</v>
      </c>
      <c r="Q80" s="87">
        <f t="shared" si="20"/>
        <v>3154.72</v>
      </c>
      <c r="R80" s="87">
        <f t="shared" si="21"/>
        <v>3363.8</v>
      </c>
      <c r="S80" s="87">
        <f t="shared" si="22"/>
        <v>18845.28</v>
      </c>
      <c r="T80" s="93">
        <v>111</v>
      </c>
      <c r="U80" s="42"/>
    </row>
    <row r="81" spans="1:21" s="1" customFormat="1" ht="30" x14ac:dyDescent="0.25">
      <c r="A81" s="84">
        <v>67</v>
      </c>
      <c r="B81" s="72" t="s">
        <v>241</v>
      </c>
      <c r="C81" s="72" t="s">
        <v>242</v>
      </c>
      <c r="D81" s="73" t="s">
        <v>243</v>
      </c>
      <c r="E81" s="74" t="s">
        <v>244</v>
      </c>
      <c r="F81" s="71" t="s">
        <v>28</v>
      </c>
      <c r="G81" s="90">
        <v>20000</v>
      </c>
      <c r="H81" s="91"/>
      <c r="I81" s="92">
        <v>25</v>
      </c>
      <c r="J81" s="92">
        <f t="shared" si="18"/>
        <v>574</v>
      </c>
      <c r="K81" s="92">
        <f t="shared" si="19"/>
        <v>1419.9999999999998</v>
      </c>
      <c r="L81" s="88">
        <f t="shared" si="17"/>
        <v>220.00000000000003</v>
      </c>
      <c r="M81" s="92">
        <f t="shared" si="15"/>
        <v>608</v>
      </c>
      <c r="N81" s="92">
        <f t="shared" si="16"/>
        <v>1418</v>
      </c>
      <c r="O81" s="90"/>
      <c r="P81" s="87">
        <f t="shared" si="23"/>
        <v>4240</v>
      </c>
      <c r="Q81" s="87">
        <f t="shared" si="20"/>
        <v>1207</v>
      </c>
      <c r="R81" s="87">
        <f t="shared" si="21"/>
        <v>3058</v>
      </c>
      <c r="S81" s="87">
        <f t="shared" si="22"/>
        <v>18793</v>
      </c>
      <c r="T81" s="93">
        <v>111</v>
      </c>
      <c r="U81" s="42"/>
    </row>
    <row r="82" spans="1:21" s="1" customFormat="1" ht="30" x14ac:dyDescent="0.25">
      <c r="A82" s="84">
        <v>68</v>
      </c>
      <c r="B82" s="72" t="s">
        <v>245</v>
      </c>
      <c r="C82" s="72" t="s">
        <v>246</v>
      </c>
      <c r="D82" s="73" t="s">
        <v>83</v>
      </c>
      <c r="E82" s="74" t="s">
        <v>247</v>
      </c>
      <c r="F82" s="71" t="s">
        <v>28</v>
      </c>
      <c r="G82" s="90">
        <v>58080</v>
      </c>
      <c r="H82" s="91">
        <v>3255.48</v>
      </c>
      <c r="I82" s="92">
        <v>25</v>
      </c>
      <c r="J82" s="92">
        <f t="shared" si="18"/>
        <v>1666.896</v>
      </c>
      <c r="K82" s="92">
        <f t="shared" si="19"/>
        <v>4123.6799999999994</v>
      </c>
      <c r="L82" s="88">
        <f>39420*1.1%</f>
        <v>433.62000000000006</v>
      </c>
      <c r="M82" s="92">
        <f t="shared" si="15"/>
        <v>1765.6320000000001</v>
      </c>
      <c r="N82" s="92">
        <f t="shared" si="16"/>
        <v>4117.8720000000003</v>
      </c>
      <c r="O82" s="90">
        <v>0</v>
      </c>
      <c r="P82" s="87">
        <f t="shared" si="23"/>
        <v>12107.7</v>
      </c>
      <c r="Q82" s="87">
        <f t="shared" si="20"/>
        <v>6713.0079999999998</v>
      </c>
      <c r="R82" s="87">
        <f t="shared" si="21"/>
        <v>8675.1719999999987</v>
      </c>
      <c r="S82" s="87">
        <f t="shared" si="22"/>
        <v>51366.991999999998</v>
      </c>
      <c r="T82" s="93">
        <v>111</v>
      </c>
      <c r="U82" s="42"/>
    </row>
    <row r="83" spans="1:21" s="1" customFormat="1" ht="16.5" x14ac:dyDescent="0.25">
      <c r="A83" s="84">
        <v>69</v>
      </c>
      <c r="B83" s="72" t="s">
        <v>248</v>
      </c>
      <c r="C83" s="72" t="s">
        <v>249</v>
      </c>
      <c r="D83" s="73" t="s">
        <v>81</v>
      </c>
      <c r="E83" s="74" t="s">
        <v>52</v>
      </c>
      <c r="F83" s="71" t="s">
        <v>28</v>
      </c>
      <c r="G83" s="90">
        <v>12675.3</v>
      </c>
      <c r="H83" s="91">
        <v>0</v>
      </c>
      <c r="I83" s="87">
        <v>25</v>
      </c>
      <c r="J83" s="92">
        <f t="shared" si="18"/>
        <v>363.78110999999996</v>
      </c>
      <c r="K83" s="92">
        <f t="shared" si="19"/>
        <v>899.94629999999984</v>
      </c>
      <c r="L83" s="88">
        <f t="shared" ref="L83:L88" si="24">+G83*1.1%</f>
        <v>139.42830000000001</v>
      </c>
      <c r="M83" s="92">
        <f t="shared" si="15"/>
        <v>385.32911999999999</v>
      </c>
      <c r="N83" s="92">
        <f t="shared" si="16"/>
        <v>898.67876999999999</v>
      </c>
      <c r="O83" s="90">
        <v>0</v>
      </c>
      <c r="P83" s="87">
        <f t="shared" si="23"/>
        <v>2687.1635999999999</v>
      </c>
      <c r="Q83" s="87">
        <f t="shared" si="20"/>
        <v>774.11023</v>
      </c>
      <c r="R83" s="87">
        <f t="shared" si="21"/>
        <v>1938.0533699999999</v>
      </c>
      <c r="S83" s="87">
        <f t="shared" si="22"/>
        <v>11901.189769999999</v>
      </c>
      <c r="T83" s="93">
        <v>111</v>
      </c>
      <c r="U83" s="42"/>
    </row>
    <row r="84" spans="1:21" s="1" customFormat="1" ht="16.5" x14ac:dyDescent="0.25">
      <c r="A84" s="84">
        <v>70</v>
      </c>
      <c r="B84" s="72" t="s">
        <v>916</v>
      </c>
      <c r="C84" s="72" t="s">
        <v>917</v>
      </c>
      <c r="D84" s="65" t="s">
        <v>75</v>
      </c>
      <c r="E84" s="73" t="s">
        <v>918</v>
      </c>
      <c r="F84" s="71" t="s">
        <v>28</v>
      </c>
      <c r="G84" s="90">
        <v>35000</v>
      </c>
      <c r="H84" s="91">
        <v>0</v>
      </c>
      <c r="I84" s="92">
        <v>25</v>
      </c>
      <c r="J84" s="97">
        <f t="shared" si="18"/>
        <v>1004.5</v>
      </c>
      <c r="K84" s="97">
        <f t="shared" si="19"/>
        <v>2485</v>
      </c>
      <c r="L84" s="88">
        <f t="shared" si="24"/>
        <v>385.00000000000006</v>
      </c>
      <c r="M84" s="92">
        <f t="shared" si="15"/>
        <v>1064</v>
      </c>
      <c r="N84" s="92">
        <f t="shared" si="16"/>
        <v>2481.5</v>
      </c>
      <c r="O84" s="95"/>
      <c r="P84" s="87">
        <f t="shared" si="23"/>
        <v>7420</v>
      </c>
      <c r="Q84" s="87">
        <f t="shared" si="20"/>
        <v>2093.5</v>
      </c>
      <c r="R84" s="87">
        <f t="shared" si="21"/>
        <v>5351.5</v>
      </c>
      <c r="S84" s="87">
        <f t="shared" si="22"/>
        <v>32906.5</v>
      </c>
      <c r="T84" s="93">
        <v>111</v>
      </c>
      <c r="U84" s="42"/>
    </row>
    <row r="85" spans="1:21" s="1" customFormat="1" ht="16.5" x14ac:dyDescent="0.25">
      <c r="A85" s="84">
        <v>71</v>
      </c>
      <c r="B85" s="78" t="s">
        <v>250</v>
      </c>
      <c r="C85" s="78" t="s">
        <v>251</v>
      </c>
      <c r="D85" s="78" t="s">
        <v>138</v>
      </c>
      <c r="E85" s="78" t="s">
        <v>252</v>
      </c>
      <c r="F85" s="71" t="s">
        <v>28</v>
      </c>
      <c r="G85" s="65">
        <v>27000</v>
      </c>
      <c r="H85" s="91">
        <v>0</v>
      </c>
      <c r="I85" s="87">
        <v>25</v>
      </c>
      <c r="J85" s="92">
        <f t="shared" si="18"/>
        <v>774.9</v>
      </c>
      <c r="K85" s="92">
        <f t="shared" si="19"/>
        <v>1916.9999999999998</v>
      </c>
      <c r="L85" s="88">
        <f t="shared" si="24"/>
        <v>297.00000000000006</v>
      </c>
      <c r="M85" s="92">
        <f t="shared" ref="M85:M99" si="25">+G85*3.04%</f>
        <v>820.8</v>
      </c>
      <c r="N85" s="92">
        <f t="shared" si="16"/>
        <v>1914.3000000000002</v>
      </c>
      <c r="O85" s="90">
        <v>0</v>
      </c>
      <c r="P85" s="87">
        <f t="shared" si="23"/>
        <v>5724</v>
      </c>
      <c r="Q85" s="87">
        <f t="shared" si="20"/>
        <v>1620.6999999999998</v>
      </c>
      <c r="R85" s="87">
        <f t="shared" si="21"/>
        <v>4128.3</v>
      </c>
      <c r="S85" s="87">
        <f t="shared" si="22"/>
        <v>25379.3</v>
      </c>
      <c r="T85" s="93">
        <v>111</v>
      </c>
      <c r="U85" s="42"/>
    </row>
    <row r="86" spans="1:21" s="1" customFormat="1" ht="16.5" x14ac:dyDescent="0.25">
      <c r="A86" s="84">
        <v>72</v>
      </c>
      <c r="B86" s="72" t="s">
        <v>253</v>
      </c>
      <c r="C86" s="72" t="s">
        <v>254</v>
      </c>
      <c r="D86" s="73" t="s">
        <v>77</v>
      </c>
      <c r="E86" s="74" t="s">
        <v>104</v>
      </c>
      <c r="F86" s="71" t="s">
        <v>28</v>
      </c>
      <c r="G86" s="90">
        <v>33396</v>
      </c>
      <c r="H86" s="91">
        <v>0</v>
      </c>
      <c r="I86" s="92">
        <v>25</v>
      </c>
      <c r="J86" s="92">
        <f t="shared" si="18"/>
        <v>958.46519999999998</v>
      </c>
      <c r="K86" s="92">
        <f t="shared" si="19"/>
        <v>2371.116</v>
      </c>
      <c r="L86" s="88">
        <f t="shared" si="24"/>
        <v>367.35600000000005</v>
      </c>
      <c r="M86" s="92">
        <f t="shared" si="25"/>
        <v>1015.2384</v>
      </c>
      <c r="N86" s="92">
        <f t="shared" si="16"/>
        <v>2367.7764000000002</v>
      </c>
      <c r="O86" s="90">
        <v>0</v>
      </c>
      <c r="P86" s="87">
        <f t="shared" si="23"/>
        <v>7079.9520000000011</v>
      </c>
      <c r="Q86" s="87">
        <f t="shared" si="20"/>
        <v>1998.7035999999998</v>
      </c>
      <c r="R86" s="87">
        <f t="shared" si="21"/>
        <v>5106.2484000000004</v>
      </c>
      <c r="S86" s="87">
        <f t="shared" si="22"/>
        <v>31397.296399999999</v>
      </c>
      <c r="T86" s="93">
        <v>111</v>
      </c>
      <c r="U86" s="42"/>
    </row>
    <row r="87" spans="1:21" s="1" customFormat="1" ht="16.5" customHeight="1" x14ac:dyDescent="0.25">
      <c r="A87" s="84">
        <v>73</v>
      </c>
      <c r="B87" s="72" t="s">
        <v>255</v>
      </c>
      <c r="C87" s="72" t="s">
        <v>256</v>
      </c>
      <c r="D87" s="73" t="s">
        <v>187</v>
      </c>
      <c r="E87" s="74" t="s">
        <v>104</v>
      </c>
      <c r="F87" s="71" t="s">
        <v>28</v>
      </c>
      <c r="G87" s="90">
        <v>29040</v>
      </c>
      <c r="H87" s="91">
        <v>0</v>
      </c>
      <c r="I87" s="87">
        <v>25</v>
      </c>
      <c r="J87" s="92">
        <f t="shared" si="18"/>
        <v>833.44799999999998</v>
      </c>
      <c r="K87" s="92">
        <f t="shared" si="19"/>
        <v>2061.8399999999997</v>
      </c>
      <c r="L87" s="88">
        <f t="shared" si="24"/>
        <v>319.44000000000005</v>
      </c>
      <c r="M87" s="92">
        <f t="shared" si="25"/>
        <v>882.81600000000003</v>
      </c>
      <c r="N87" s="92">
        <f t="shared" si="16"/>
        <v>2058.9360000000001</v>
      </c>
      <c r="O87" s="90">
        <v>914.76</v>
      </c>
      <c r="P87" s="87">
        <f t="shared" si="23"/>
        <v>7071.24</v>
      </c>
      <c r="Q87" s="87">
        <f t="shared" si="20"/>
        <v>2656.0240000000003</v>
      </c>
      <c r="R87" s="87">
        <f t="shared" si="21"/>
        <v>4440.2160000000003</v>
      </c>
      <c r="S87" s="87">
        <f t="shared" si="22"/>
        <v>26383.975999999999</v>
      </c>
      <c r="T87" s="93">
        <v>111</v>
      </c>
      <c r="U87" s="42"/>
    </row>
    <row r="88" spans="1:21" s="1" customFormat="1" ht="16.5" x14ac:dyDescent="0.25">
      <c r="A88" s="84">
        <v>74</v>
      </c>
      <c r="B88" s="78" t="s">
        <v>257</v>
      </c>
      <c r="C88" s="78" t="s">
        <v>258</v>
      </c>
      <c r="D88" s="78" t="s">
        <v>47</v>
      </c>
      <c r="E88" s="78" t="s">
        <v>48</v>
      </c>
      <c r="F88" s="71" t="s">
        <v>28</v>
      </c>
      <c r="G88" s="65">
        <v>30000</v>
      </c>
      <c r="H88" s="91">
        <v>0</v>
      </c>
      <c r="I88" s="92">
        <v>25</v>
      </c>
      <c r="J88" s="92">
        <f t="shared" si="18"/>
        <v>861</v>
      </c>
      <c r="K88" s="92">
        <f t="shared" si="19"/>
        <v>2130</v>
      </c>
      <c r="L88" s="88">
        <f t="shared" si="24"/>
        <v>330.00000000000006</v>
      </c>
      <c r="M88" s="92">
        <f t="shared" si="25"/>
        <v>912</v>
      </c>
      <c r="N88" s="92">
        <f t="shared" si="16"/>
        <v>2127</v>
      </c>
      <c r="O88" s="90">
        <v>0</v>
      </c>
      <c r="P88" s="87">
        <f t="shared" si="23"/>
        <v>6360</v>
      </c>
      <c r="Q88" s="87">
        <f t="shared" si="20"/>
        <v>1798</v>
      </c>
      <c r="R88" s="87">
        <f t="shared" si="21"/>
        <v>4587</v>
      </c>
      <c r="S88" s="87">
        <f t="shared" si="22"/>
        <v>28202</v>
      </c>
      <c r="T88" s="93">
        <v>111</v>
      </c>
      <c r="U88" s="42"/>
    </row>
    <row r="89" spans="1:21" s="1" customFormat="1" ht="16.5" x14ac:dyDescent="0.25">
      <c r="A89" s="84">
        <v>75</v>
      </c>
      <c r="B89" s="72" t="s">
        <v>259</v>
      </c>
      <c r="C89" s="72" t="s">
        <v>260</v>
      </c>
      <c r="D89" s="73" t="s">
        <v>39</v>
      </c>
      <c r="E89" s="74" t="s">
        <v>104</v>
      </c>
      <c r="F89" s="71" t="s">
        <v>28</v>
      </c>
      <c r="G89" s="90">
        <v>52998</v>
      </c>
      <c r="H89" s="91">
        <v>2084.63</v>
      </c>
      <c r="I89" s="87">
        <v>25</v>
      </c>
      <c r="J89" s="92">
        <f t="shared" si="18"/>
        <v>1521.0426</v>
      </c>
      <c r="K89" s="92">
        <f t="shared" si="19"/>
        <v>3762.8579999999997</v>
      </c>
      <c r="L89" s="88">
        <f>39420*1.1%</f>
        <v>433.62000000000006</v>
      </c>
      <c r="M89" s="92">
        <f t="shared" si="25"/>
        <v>1611.1392000000001</v>
      </c>
      <c r="N89" s="92">
        <f t="shared" si="16"/>
        <v>3757.5582000000004</v>
      </c>
      <c r="O89" s="91">
        <v>1829.52</v>
      </c>
      <c r="P89" s="87">
        <f t="shared" si="23"/>
        <v>12915.738000000001</v>
      </c>
      <c r="Q89" s="87">
        <f t="shared" si="20"/>
        <v>7071.3317999999999</v>
      </c>
      <c r="R89" s="87">
        <f t="shared" si="21"/>
        <v>7954.0362000000005</v>
      </c>
      <c r="S89" s="87">
        <f t="shared" si="22"/>
        <v>45926.6682</v>
      </c>
      <c r="T89" s="93">
        <v>111</v>
      </c>
      <c r="U89" s="42"/>
    </row>
    <row r="90" spans="1:21" s="1" customFormat="1" ht="16.5" x14ac:dyDescent="0.25">
      <c r="A90" s="84">
        <v>76</v>
      </c>
      <c r="B90" s="72" t="s">
        <v>261</v>
      </c>
      <c r="C90" s="72" t="s">
        <v>262</v>
      </c>
      <c r="D90" s="73" t="s">
        <v>263</v>
      </c>
      <c r="E90" s="74" t="s">
        <v>264</v>
      </c>
      <c r="F90" s="71" t="s">
        <v>28</v>
      </c>
      <c r="G90" s="90">
        <v>60000</v>
      </c>
      <c r="H90" s="91">
        <v>3616.78</v>
      </c>
      <c r="I90" s="87">
        <v>25</v>
      </c>
      <c r="J90" s="92">
        <f t="shared" si="18"/>
        <v>1722</v>
      </c>
      <c r="K90" s="92">
        <f t="shared" si="19"/>
        <v>4260</v>
      </c>
      <c r="L90" s="88">
        <f>39420*1.1%</f>
        <v>433.62000000000006</v>
      </c>
      <c r="M90" s="92">
        <f t="shared" si="25"/>
        <v>1824</v>
      </c>
      <c r="N90" s="92">
        <f t="shared" si="16"/>
        <v>4254</v>
      </c>
      <c r="O90" s="90">
        <v>0</v>
      </c>
      <c r="P90" s="87">
        <f t="shared" si="23"/>
        <v>12493.619999999999</v>
      </c>
      <c r="Q90" s="87">
        <f t="shared" si="20"/>
        <v>7187.7800000000007</v>
      </c>
      <c r="R90" s="87">
        <f t="shared" si="21"/>
        <v>8947.619999999999</v>
      </c>
      <c r="S90" s="87">
        <f t="shared" si="22"/>
        <v>52812.22</v>
      </c>
      <c r="T90" s="93">
        <v>111</v>
      </c>
      <c r="U90" s="42"/>
    </row>
    <row r="91" spans="1:21" s="1" customFormat="1" ht="16.5" x14ac:dyDescent="0.25">
      <c r="A91" s="84">
        <v>77</v>
      </c>
      <c r="B91" s="72" t="s">
        <v>265</v>
      </c>
      <c r="C91" s="72" t="s">
        <v>266</v>
      </c>
      <c r="D91" s="73" t="s">
        <v>47</v>
      </c>
      <c r="E91" s="74" t="s">
        <v>48</v>
      </c>
      <c r="F91" s="71" t="s">
        <v>28</v>
      </c>
      <c r="G91" s="90">
        <v>46464</v>
      </c>
      <c r="H91" s="91">
        <v>1441.68</v>
      </c>
      <c r="I91" s="92">
        <v>25</v>
      </c>
      <c r="J91" s="92">
        <f t="shared" si="18"/>
        <v>1333.5168000000001</v>
      </c>
      <c r="K91" s="92">
        <f t="shared" si="19"/>
        <v>3298.9439999999995</v>
      </c>
      <c r="L91" s="88">
        <f>39420*1.1%</f>
        <v>433.62000000000006</v>
      </c>
      <c r="M91" s="92">
        <f t="shared" si="25"/>
        <v>1412.5056</v>
      </c>
      <c r="N91" s="92">
        <f t="shared" si="16"/>
        <v>3294.2976000000003</v>
      </c>
      <c r="O91" s="90">
        <v>0</v>
      </c>
      <c r="P91" s="87">
        <f t="shared" si="23"/>
        <v>9772.884</v>
      </c>
      <c r="Q91" s="87">
        <f t="shared" si="20"/>
        <v>4212.7024000000001</v>
      </c>
      <c r="R91" s="87">
        <f t="shared" si="21"/>
        <v>7026.8616000000002</v>
      </c>
      <c r="S91" s="87">
        <f t="shared" si="22"/>
        <v>42251.297599999998</v>
      </c>
      <c r="T91" s="93">
        <v>111</v>
      </c>
      <c r="U91" s="42"/>
    </row>
    <row r="92" spans="1:21" s="1" customFormat="1" ht="16.5" x14ac:dyDescent="0.25">
      <c r="A92" s="84">
        <v>78</v>
      </c>
      <c r="B92" s="72" t="s">
        <v>267</v>
      </c>
      <c r="C92" s="72" t="s">
        <v>268</v>
      </c>
      <c r="D92" s="73" t="s">
        <v>43</v>
      </c>
      <c r="E92" s="74" t="s">
        <v>40</v>
      </c>
      <c r="F92" s="71" t="s">
        <v>28</v>
      </c>
      <c r="G92" s="90">
        <v>15000</v>
      </c>
      <c r="H92" s="91">
        <v>0</v>
      </c>
      <c r="I92" s="87">
        <v>25</v>
      </c>
      <c r="J92" s="92">
        <f t="shared" si="18"/>
        <v>430.5</v>
      </c>
      <c r="K92" s="92">
        <f t="shared" si="19"/>
        <v>1065</v>
      </c>
      <c r="L92" s="88">
        <f>+G92*1.1%</f>
        <v>165.00000000000003</v>
      </c>
      <c r="M92" s="92">
        <f t="shared" si="25"/>
        <v>456</v>
      </c>
      <c r="N92" s="92">
        <f t="shared" si="16"/>
        <v>1063.5</v>
      </c>
      <c r="O92" s="90">
        <v>0</v>
      </c>
      <c r="P92" s="87">
        <f t="shared" si="23"/>
        <v>3180</v>
      </c>
      <c r="Q92" s="87">
        <f t="shared" si="20"/>
        <v>911.5</v>
      </c>
      <c r="R92" s="87">
        <f t="shared" si="21"/>
        <v>2293.5</v>
      </c>
      <c r="S92" s="87">
        <f t="shared" si="22"/>
        <v>14088.5</v>
      </c>
      <c r="T92" s="93">
        <v>111</v>
      </c>
      <c r="U92" s="42"/>
    </row>
    <row r="93" spans="1:21" s="1" customFormat="1" ht="16.5" x14ac:dyDescent="0.25">
      <c r="A93" s="84">
        <v>79</v>
      </c>
      <c r="B93" s="72" t="s">
        <v>269</v>
      </c>
      <c r="C93" s="72" t="s">
        <v>270</v>
      </c>
      <c r="D93" s="73" t="s">
        <v>271</v>
      </c>
      <c r="E93" s="74" t="s">
        <v>272</v>
      </c>
      <c r="F93" s="71" t="s">
        <v>28</v>
      </c>
      <c r="G93" s="90">
        <v>33396</v>
      </c>
      <c r="H93" s="91">
        <v>0</v>
      </c>
      <c r="I93" s="92">
        <v>25</v>
      </c>
      <c r="J93" s="92">
        <f t="shared" si="18"/>
        <v>958.46519999999998</v>
      </c>
      <c r="K93" s="92">
        <f t="shared" si="19"/>
        <v>2371.116</v>
      </c>
      <c r="L93" s="88">
        <f>+G93*1.1%</f>
        <v>367.35600000000005</v>
      </c>
      <c r="M93" s="92">
        <f t="shared" si="25"/>
        <v>1015.2384</v>
      </c>
      <c r="N93" s="92">
        <f t="shared" si="16"/>
        <v>2367.7764000000002</v>
      </c>
      <c r="O93" s="91"/>
      <c r="P93" s="87">
        <f t="shared" si="23"/>
        <v>7079.9520000000011</v>
      </c>
      <c r="Q93" s="87">
        <f t="shared" si="20"/>
        <v>1998.7035999999998</v>
      </c>
      <c r="R93" s="87">
        <f t="shared" si="21"/>
        <v>5106.2484000000004</v>
      </c>
      <c r="S93" s="87">
        <f t="shared" si="22"/>
        <v>31397.296399999999</v>
      </c>
      <c r="T93" s="93">
        <v>111</v>
      </c>
      <c r="U93" s="42"/>
    </row>
    <row r="94" spans="1:21" s="1" customFormat="1" ht="16.5" x14ac:dyDescent="0.25">
      <c r="A94" s="84">
        <v>80</v>
      </c>
      <c r="B94" s="72" t="s">
        <v>273</v>
      </c>
      <c r="C94" s="72" t="s">
        <v>274</v>
      </c>
      <c r="D94" s="73" t="s">
        <v>58</v>
      </c>
      <c r="E94" s="74" t="s">
        <v>275</v>
      </c>
      <c r="F94" s="71" t="s">
        <v>28</v>
      </c>
      <c r="G94" s="90">
        <v>12144</v>
      </c>
      <c r="H94" s="91">
        <v>0</v>
      </c>
      <c r="I94" s="87">
        <v>25</v>
      </c>
      <c r="J94" s="92">
        <f t="shared" si="18"/>
        <v>348.53280000000001</v>
      </c>
      <c r="K94" s="92">
        <f t="shared" si="19"/>
        <v>862.22399999999993</v>
      </c>
      <c r="L94" s="88">
        <f>+G94*1.1%</f>
        <v>133.584</v>
      </c>
      <c r="M94" s="92">
        <f t="shared" si="25"/>
        <v>369.17759999999998</v>
      </c>
      <c r="N94" s="92">
        <f t="shared" si="16"/>
        <v>861.00960000000009</v>
      </c>
      <c r="O94" s="90">
        <v>0</v>
      </c>
      <c r="P94" s="87">
        <f t="shared" si="23"/>
        <v>2574.5280000000002</v>
      </c>
      <c r="Q94" s="87">
        <f t="shared" si="20"/>
        <v>742.71039999999994</v>
      </c>
      <c r="R94" s="87">
        <f t="shared" si="21"/>
        <v>1856.8176000000001</v>
      </c>
      <c r="S94" s="87">
        <f t="shared" si="22"/>
        <v>11401.2896</v>
      </c>
      <c r="T94" s="93">
        <v>111</v>
      </c>
      <c r="U94" s="42"/>
    </row>
    <row r="95" spans="1:21" s="1" customFormat="1" ht="16.5" x14ac:dyDescent="0.25">
      <c r="A95" s="84">
        <v>81</v>
      </c>
      <c r="B95" s="72" t="s">
        <v>276</v>
      </c>
      <c r="C95" s="72" t="s">
        <v>277</v>
      </c>
      <c r="D95" s="73" t="s">
        <v>75</v>
      </c>
      <c r="E95" s="74" t="s">
        <v>52</v>
      </c>
      <c r="F95" s="71" t="s">
        <v>28</v>
      </c>
      <c r="G95" s="90">
        <v>17077.5</v>
      </c>
      <c r="H95" s="91">
        <v>0</v>
      </c>
      <c r="I95" s="92">
        <v>25</v>
      </c>
      <c r="J95" s="92">
        <f t="shared" si="18"/>
        <v>490.12425000000002</v>
      </c>
      <c r="K95" s="92">
        <f t="shared" si="19"/>
        <v>1212.5024999999998</v>
      </c>
      <c r="L95" s="88">
        <f>+G95*1.1%</f>
        <v>187.85250000000002</v>
      </c>
      <c r="M95" s="92">
        <f t="shared" si="25"/>
        <v>519.15599999999995</v>
      </c>
      <c r="N95" s="92">
        <f t="shared" si="16"/>
        <v>1210.79475</v>
      </c>
      <c r="O95" s="90">
        <v>0</v>
      </c>
      <c r="P95" s="87">
        <f t="shared" si="23"/>
        <v>3620.43</v>
      </c>
      <c r="Q95" s="87">
        <f t="shared" si="20"/>
        <v>1034.28025</v>
      </c>
      <c r="R95" s="87">
        <f t="shared" si="21"/>
        <v>2611.1497499999996</v>
      </c>
      <c r="S95" s="87">
        <f t="shared" si="22"/>
        <v>16043.21975</v>
      </c>
      <c r="T95" s="93">
        <v>111</v>
      </c>
      <c r="U95" s="42"/>
    </row>
    <row r="96" spans="1:21" s="1" customFormat="1" ht="16.5" customHeight="1" x14ac:dyDescent="0.2">
      <c r="A96" s="84">
        <v>82</v>
      </c>
      <c r="B96" s="76" t="s">
        <v>278</v>
      </c>
      <c r="C96" s="76" t="s">
        <v>279</v>
      </c>
      <c r="D96" s="76" t="s">
        <v>280</v>
      </c>
      <c r="E96" s="76" t="s">
        <v>281</v>
      </c>
      <c r="F96" s="71" t="s">
        <v>28</v>
      </c>
      <c r="G96" s="94">
        <v>75000</v>
      </c>
      <c r="H96" s="91">
        <v>6439.48</v>
      </c>
      <c r="I96" s="87">
        <v>25</v>
      </c>
      <c r="J96" s="92">
        <f t="shared" si="18"/>
        <v>2152.5</v>
      </c>
      <c r="K96" s="92">
        <f t="shared" si="19"/>
        <v>5324.9999999999991</v>
      </c>
      <c r="L96" s="88">
        <f>39420*1.1%</f>
        <v>433.62000000000006</v>
      </c>
      <c r="M96" s="92">
        <f t="shared" si="25"/>
        <v>2280</v>
      </c>
      <c r="N96" s="92">
        <f t="shared" si="16"/>
        <v>5317.5</v>
      </c>
      <c r="O96" s="90"/>
      <c r="P96" s="87">
        <f t="shared" si="23"/>
        <v>15508.619999999999</v>
      </c>
      <c r="Q96" s="87">
        <f t="shared" si="20"/>
        <v>10896.98</v>
      </c>
      <c r="R96" s="87">
        <f t="shared" si="21"/>
        <v>11076.119999999999</v>
      </c>
      <c r="S96" s="87">
        <f t="shared" si="22"/>
        <v>64103.020000000004</v>
      </c>
      <c r="T96" s="93">
        <v>111</v>
      </c>
      <c r="U96" s="42"/>
    </row>
    <row r="97" spans="1:21" s="1" customFormat="1" ht="30" x14ac:dyDescent="0.25">
      <c r="A97" s="84">
        <v>83</v>
      </c>
      <c r="B97" s="72" t="s">
        <v>282</v>
      </c>
      <c r="C97" s="72" t="s">
        <v>283</v>
      </c>
      <c r="D97" s="73" t="s">
        <v>84</v>
      </c>
      <c r="E97" s="74" t="s">
        <v>284</v>
      </c>
      <c r="F97" s="71" t="s">
        <v>28</v>
      </c>
      <c r="G97" s="90">
        <v>25000</v>
      </c>
      <c r="H97" s="91">
        <v>0</v>
      </c>
      <c r="I97" s="92">
        <v>25</v>
      </c>
      <c r="J97" s="92">
        <f t="shared" si="18"/>
        <v>717.5</v>
      </c>
      <c r="K97" s="92">
        <f t="shared" si="19"/>
        <v>1774.9999999999998</v>
      </c>
      <c r="L97" s="88">
        <f t="shared" ref="L97:L110" si="26">+G97*1.1%</f>
        <v>275</v>
      </c>
      <c r="M97" s="92">
        <f t="shared" si="25"/>
        <v>760</v>
      </c>
      <c r="N97" s="92">
        <f t="shared" si="16"/>
        <v>1772.5000000000002</v>
      </c>
      <c r="O97" s="90">
        <v>0</v>
      </c>
      <c r="P97" s="87">
        <f t="shared" si="23"/>
        <v>5300</v>
      </c>
      <c r="Q97" s="87">
        <f t="shared" si="20"/>
        <v>1502.5</v>
      </c>
      <c r="R97" s="87">
        <f t="shared" si="21"/>
        <v>3822.5</v>
      </c>
      <c r="S97" s="87">
        <f t="shared" si="22"/>
        <v>23497.5</v>
      </c>
      <c r="T97" s="93">
        <v>111</v>
      </c>
      <c r="U97" s="42"/>
    </row>
    <row r="98" spans="1:21" s="1" customFormat="1" ht="16.5" customHeight="1" x14ac:dyDescent="0.2">
      <c r="A98" s="84">
        <v>84</v>
      </c>
      <c r="B98" s="76" t="s">
        <v>285</v>
      </c>
      <c r="C98" s="76" t="s">
        <v>286</v>
      </c>
      <c r="D98" s="76" t="s">
        <v>75</v>
      </c>
      <c r="E98" s="76" t="s">
        <v>287</v>
      </c>
      <c r="F98" s="71" t="s">
        <v>28</v>
      </c>
      <c r="G98" s="94">
        <v>26136</v>
      </c>
      <c r="H98" s="91">
        <v>0</v>
      </c>
      <c r="I98" s="87">
        <v>25</v>
      </c>
      <c r="J98" s="92">
        <f t="shared" si="18"/>
        <v>750.10320000000002</v>
      </c>
      <c r="K98" s="92">
        <f t="shared" si="19"/>
        <v>1855.6559999999997</v>
      </c>
      <c r="L98" s="88">
        <f t="shared" si="26"/>
        <v>287.49600000000004</v>
      </c>
      <c r="M98" s="92">
        <f t="shared" si="25"/>
        <v>794.53440000000001</v>
      </c>
      <c r="N98" s="92">
        <f t="shared" si="16"/>
        <v>1853.0424</v>
      </c>
      <c r="O98" s="90">
        <v>0</v>
      </c>
      <c r="P98" s="87">
        <f t="shared" si="23"/>
        <v>5540.8319999999994</v>
      </c>
      <c r="Q98" s="87">
        <f t="shared" si="20"/>
        <v>1569.6376</v>
      </c>
      <c r="R98" s="87">
        <f t="shared" si="21"/>
        <v>3996.1943999999994</v>
      </c>
      <c r="S98" s="87">
        <f t="shared" si="22"/>
        <v>24566.362399999998</v>
      </c>
      <c r="T98" s="93">
        <v>111</v>
      </c>
      <c r="U98" s="42"/>
    </row>
    <row r="99" spans="1:21" s="1" customFormat="1" ht="16.5" x14ac:dyDescent="0.25">
      <c r="A99" s="84">
        <v>85</v>
      </c>
      <c r="B99" s="72" t="s">
        <v>288</v>
      </c>
      <c r="C99" s="72" t="s">
        <v>289</v>
      </c>
      <c r="D99" s="73" t="s">
        <v>271</v>
      </c>
      <c r="E99" s="74" t="s">
        <v>99</v>
      </c>
      <c r="F99" s="71" t="s">
        <v>28</v>
      </c>
      <c r="G99" s="90">
        <v>26136</v>
      </c>
      <c r="H99" s="91">
        <v>0</v>
      </c>
      <c r="I99" s="92">
        <v>25</v>
      </c>
      <c r="J99" s="92">
        <f t="shared" si="18"/>
        <v>750.10320000000002</v>
      </c>
      <c r="K99" s="92">
        <f t="shared" si="19"/>
        <v>1855.6559999999997</v>
      </c>
      <c r="L99" s="88">
        <f t="shared" si="26"/>
        <v>287.49600000000004</v>
      </c>
      <c r="M99" s="92">
        <f t="shared" si="25"/>
        <v>794.53440000000001</v>
      </c>
      <c r="N99" s="92">
        <f t="shared" si="16"/>
        <v>1853.0424</v>
      </c>
      <c r="O99" s="91"/>
      <c r="P99" s="87">
        <f t="shared" si="23"/>
        <v>5540.8319999999994</v>
      </c>
      <c r="Q99" s="87">
        <f t="shared" si="20"/>
        <v>1569.6376</v>
      </c>
      <c r="R99" s="87">
        <f t="shared" si="21"/>
        <v>3996.1943999999994</v>
      </c>
      <c r="S99" s="87">
        <f t="shared" si="22"/>
        <v>24566.362399999998</v>
      </c>
      <c r="T99" s="93">
        <v>111</v>
      </c>
      <c r="U99" s="42"/>
    </row>
    <row r="100" spans="1:21" s="1" customFormat="1" ht="30" x14ac:dyDescent="0.25">
      <c r="A100" s="84">
        <v>86</v>
      </c>
      <c r="B100" s="72" t="s">
        <v>290</v>
      </c>
      <c r="C100" s="72" t="s">
        <v>291</v>
      </c>
      <c r="D100" s="73" t="s">
        <v>149</v>
      </c>
      <c r="E100" s="74" t="s">
        <v>72</v>
      </c>
      <c r="F100" s="71" t="s">
        <v>28</v>
      </c>
      <c r="G100" s="90">
        <v>27951</v>
      </c>
      <c r="H100" s="91"/>
      <c r="I100" s="87">
        <v>25</v>
      </c>
      <c r="J100" s="92">
        <f t="shared" si="18"/>
        <v>802.19370000000004</v>
      </c>
      <c r="K100" s="92">
        <f t="shared" si="19"/>
        <v>1984.5209999999997</v>
      </c>
      <c r="L100" s="88">
        <f t="shared" si="26"/>
        <v>307.46100000000001</v>
      </c>
      <c r="M100" s="92">
        <v>849.71</v>
      </c>
      <c r="N100" s="92">
        <v>1981.73</v>
      </c>
      <c r="O100" s="91"/>
      <c r="P100" s="87">
        <f t="shared" si="23"/>
        <v>5925.6157000000003</v>
      </c>
      <c r="Q100" s="87">
        <f t="shared" si="20"/>
        <v>1676.9037000000001</v>
      </c>
      <c r="R100" s="87">
        <f t="shared" si="21"/>
        <v>4273.7119999999995</v>
      </c>
      <c r="S100" s="87">
        <f t="shared" si="22"/>
        <v>26274.096300000001</v>
      </c>
      <c r="T100" s="93">
        <v>111</v>
      </c>
      <c r="U100" s="42"/>
    </row>
    <row r="101" spans="1:21" s="1" customFormat="1" ht="30" x14ac:dyDescent="0.25">
      <c r="A101" s="84">
        <v>87</v>
      </c>
      <c r="B101" s="72" t="s">
        <v>292</v>
      </c>
      <c r="C101" s="72" t="s">
        <v>293</v>
      </c>
      <c r="D101" s="73" t="s">
        <v>39</v>
      </c>
      <c r="E101" s="74" t="s">
        <v>294</v>
      </c>
      <c r="F101" s="71" t="s">
        <v>28</v>
      </c>
      <c r="G101" s="90">
        <v>35000</v>
      </c>
      <c r="H101" s="91"/>
      <c r="I101" s="92">
        <v>25</v>
      </c>
      <c r="J101" s="92">
        <f t="shared" si="18"/>
        <v>1004.5</v>
      </c>
      <c r="K101" s="92">
        <f t="shared" si="19"/>
        <v>2485</v>
      </c>
      <c r="L101" s="88">
        <f t="shared" si="26"/>
        <v>385.00000000000006</v>
      </c>
      <c r="M101" s="92">
        <f t="shared" ref="M101:M112" si="27">+G101*3.04%</f>
        <v>1064</v>
      </c>
      <c r="N101" s="92">
        <f t="shared" ref="N101:N112" si="28">+G101*7.09%</f>
        <v>2481.5</v>
      </c>
      <c r="O101" s="90">
        <v>914.76</v>
      </c>
      <c r="P101" s="87">
        <f t="shared" si="23"/>
        <v>8334.76</v>
      </c>
      <c r="Q101" s="87">
        <f t="shared" si="20"/>
        <v>3008.26</v>
      </c>
      <c r="R101" s="87">
        <f t="shared" si="21"/>
        <v>5351.5</v>
      </c>
      <c r="S101" s="87">
        <f t="shared" si="22"/>
        <v>31991.739999999998</v>
      </c>
      <c r="T101" s="93">
        <v>111</v>
      </c>
      <c r="U101" s="42"/>
    </row>
    <row r="102" spans="1:21" s="1" customFormat="1" ht="16.5" x14ac:dyDescent="0.25">
      <c r="A102" s="84">
        <v>88</v>
      </c>
      <c r="B102" s="72" t="s">
        <v>295</v>
      </c>
      <c r="C102" s="72" t="s">
        <v>293</v>
      </c>
      <c r="D102" s="73" t="s">
        <v>81</v>
      </c>
      <c r="E102" s="74" t="s">
        <v>167</v>
      </c>
      <c r="F102" s="71" t="s">
        <v>28</v>
      </c>
      <c r="G102" s="90">
        <v>30184</v>
      </c>
      <c r="H102" s="91">
        <v>0</v>
      </c>
      <c r="I102" s="87">
        <v>25</v>
      </c>
      <c r="J102" s="92">
        <f t="shared" si="18"/>
        <v>866.2808</v>
      </c>
      <c r="K102" s="92">
        <f t="shared" si="19"/>
        <v>2143.0639999999999</v>
      </c>
      <c r="L102" s="88">
        <f t="shared" si="26"/>
        <v>332.02400000000006</v>
      </c>
      <c r="M102" s="92">
        <f t="shared" si="27"/>
        <v>917.59360000000004</v>
      </c>
      <c r="N102" s="92">
        <f t="shared" si="28"/>
        <v>2140.0455999999999</v>
      </c>
      <c r="O102" s="90">
        <v>0</v>
      </c>
      <c r="P102" s="87">
        <f t="shared" si="23"/>
        <v>6399.0079999999998</v>
      </c>
      <c r="Q102" s="87">
        <f t="shared" si="20"/>
        <v>1808.8744000000002</v>
      </c>
      <c r="R102" s="87">
        <f t="shared" si="21"/>
        <v>4615.1335999999992</v>
      </c>
      <c r="S102" s="87">
        <f t="shared" si="22"/>
        <v>28375.125599999999</v>
      </c>
      <c r="T102" s="93">
        <v>111</v>
      </c>
      <c r="U102" s="42"/>
    </row>
    <row r="103" spans="1:21" s="1" customFormat="1" ht="16.5" x14ac:dyDescent="0.25">
      <c r="A103" s="84">
        <v>89</v>
      </c>
      <c r="B103" s="72" t="s">
        <v>296</v>
      </c>
      <c r="C103" s="72" t="s">
        <v>297</v>
      </c>
      <c r="D103" s="73" t="s">
        <v>298</v>
      </c>
      <c r="E103" s="74" t="s">
        <v>299</v>
      </c>
      <c r="F103" s="71" t="s">
        <v>28</v>
      </c>
      <c r="G103" s="90">
        <v>23232</v>
      </c>
      <c r="H103" s="91">
        <v>0</v>
      </c>
      <c r="I103" s="92">
        <v>25</v>
      </c>
      <c r="J103" s="92">
        <f t="shared" si="18"/>
        <v>666.75840000000005</v>
      </c>
      <c r="K103" s="92">
        <f t="shared" si="19"/>
        <v>1649.4719999999998</v>
      </c>
      <c r="L103" s="88">
        <f t="shared" si="26"/>
        <v>255.55200000000002</v>
      </c>
      <c r="M103" s="92">
        <f t="shared" si="27"/>
        <v>706.25279999999998</v>
      </c>
      <c r="N103" s="92">
        <f t="shared" si="28"/>
        <v>1647.1488000000002</v>
      </c>
      <c r="O103" s="90">
        <v>0</v>
      </c>
      <c r="P103" s="87">
        <f t="shared" si="23"/>
        <v>4925.1840000000002</v>
      </c>
      <c r="Q103" s="87">
        <f t="shared" si="20"/>
        <v>1398.0111999999999</v>
      </c>
      <c r="R103" s="87">
        <f t="shared" si="21"/>
        <v>3552.1728000000003</v>
      </c>
      <c r="S103" s="87">
        <f t="shared" si="22"/>
        <v>21833.988799999999</v>
      </c>
      <c r="T103" s="93">
        <v>111</v>
      </c>
      <c r="U103" s="42"/>
    </row>
    <row r="104" spans="1:21" s="1" customFormat="1" ht="30" x14ac:dyDescent="0.25">
      <c r="A104" s="84">
        <v>90</v>
      </c>
      <c r="B104" s="72" t="s">
        <v>300</v>
      </c>
      <c r="C104" s="72" t="s">
        <v>301</v>
      </c>
      <c r="D104" s="73" t="s">
        <v>243</v>
      </c>
      <c r="E104" s="74" t="s">
        <v>244</v>
      </c>
      <c r="F104" s="71" t="s">
        <v>28</v>
      </c>
      <c r="G104" s="90">
        <v>20700</v>
      </c>
      <c r="H104" s="91">
        <v>0</v>
      </c>
      <c r="I104" s="87">
        <v>25</v>
      </c>
      <c r="J104" s="92">
        <f t="shared" si="18"/>
        <v>594.09</v>
      </c>
      <c r="K104" s="92">
        <f t="shared" si="19"/>
        <v>1469.6999999999998</v>
      </c>
      <c r="L104" s="88">
        <f t="shared" si="26"/>
        <v>227.70000000000002</v>
      </c>
      <c r="M104" s="92">
        <f t="shared" si="27"/>
        <v>629.28</v>
      </c>
      <c r="N104" s="92">
        <f t="shared" si="28"/>
        <v>1467.63</v>
      </c>
      <c r="O104" s="90"/>
      <c r="P104" s="87">
        <f t="shared" si="23"/>
        <v>4388.3999999999996</v>
      </c>
      <c r="Q104" s="87">
        <f t="shared" si="20"/>
        <v>1248.3699999999999</v>
      </c>
      <c r="R104" s="87">
        <f t="shared" si="21"/>
        <v>3165.0299999999997</v>
      </c>
      <c r="S104" s="87">
        <f t="shared" si="22"/>
        <v>19451.63</v>
      </c>
      <c r="T104" s="93">
        <v>111</v>
      </c>
      <c r="U104" s="42"/>
    </row>
    <row r="105" spans="1:21" s="1" customFormat="1" ht="30" x14ac:dyDescent="0.25">
      <c r="A105" s="84">
        <v>91</v>
      </c>
      <c r="B105" s="72" t="s">
        <v>302</v>
      </c>
      <c r="C105" s="72" t="s">
        <v>303</v>
      </c>
      <c r="D105" s="73" t="s">
        <v>71</v>
      </c>
      <c r="E105" s="74" t="s">
        <v>72</v>
      </c>
      <c r="F105" s="71" t="s">
        <v>28</v>
      </c>
      <c r="G105" s="90">
        <v>15000</v>
      </c>
      <c r="H105" s="91"/>
      <c r="I105" s="92">
        <v>25</v>
      </c>
      <c r="J105" s="92">
        <f t="shared" ref="J105:J136" si="29">+G105*2.87%</f>
        <v>430.5</v>
      </c>
      <c r="K105" s="92">
        <f t="shared" ref="K105:K136" si="30">+G105*7.1%</f>
        <v>1065</v>
      </c>
      <c r="L105" s="88">
        <f t="shared" si="26"/>
        <v>165.00000000000003</v>
      </c>
      <c r="M105" s="92">
        <f t="shared" si="27"/>
        <v>456</v>
      </c>
      <c r="N105" s="92">
        <f t="shared" si="28"/>
        <v>1063.5</v>
      </c>
      <c r="O105" s="90"/>
      <c r="P105" s="87">
        <f t="shared" si="23"/>
        <v>3180</v>
      </c>
      <c r="Q105" s="87">
        <f t="shared" si="20"/>
        <v>911.5</v>
      </c>
      <c r="R105" s="87">
        <f t="shared" si="21"/>
        <v>2293.5</v>
      </c>
      <c r="S105" s="87">
        <f t="shared" si="22"/>
        <v>14088.5</v>
      </c>
      <c r="T105" s="93">
        <v>111</v>
      </c>
      <c r="U105" s="42"/>
    </row>
    <row r="106" spans="1:21" s="1" customFormat="1" ht="16.5" x14ac:dyDescent="0.25">
      <c r="A106" s="84">
        <v>92</v>
      </c>
      <c r="B106" s="72" t="s">
        <v>304</v>
      </c>
      <c r="C106" s="72" t="s">
        <v>305</v>
      </c>
      <c r="D106" s="73" t="s">
        <v>124</v>
      </c>
      <c r="E106" s="74" t="s">
        <v>306</v>
      </c>
      <c r="F106" s="71" t="s">
        <v>28</v>
      </c>
      <c r="G106" s="90">
        <v>30000</v>
      </c>
      <c r="H106" s="91"/>
      <c r="I106" s="87">
        <v>25</v>
      </c>
      <c r="J106" s="92">
        <f t="shared" si="29"/>
        <v>861</v>
      </c>
      <c r="K106" s="92">
        <f t="shared" si="30"/>
        <v>2130</v>
      </c>
      <c r="L106" s="88">
        <f t="shared" si="26"/>
        <v>330.00000000000006</v>
      </c>
      <c r="M106" s="92">
        <f t="shared" si="27"/>
        <v>912</v>
      </c>
      <c r="N106" s="92">
        <f t="shared" si="28"/>
        <v>2127</v>
      </c>
      <c r="O106" s="90"/>
      <c r="P106" s="87">
        <f t="shared" si="23"/>
        <v>6360</v>
      </c>
      <c r="Q106" s="87">
        <f t="shared" si="20"/>
        <v>1798</v>
      </c>
      <c r="R106" s="87">
        <f t="shared" si="21"/>
        <v>4587</v>
      </c>
      <c r="S106" s="87">
        <f t="shared" si="22"/>
        <v>28202</v>
      </c>
      <c r="T106" s="93">
        <v>111</v>
      </c>
      <c r="U106" s="42"/>
    </row>
    <row r="107" spans="1:21" s="1" customFormat="1" ht="16.5" x14ac:dyDescent="0.25">
      <c r="A107" s="84">
        <v>93</v>
      </c>
      <c r="B107" s="77" t="s">
        <v>307</v>
      </c>
      <c r="C107" s="77" t="s">
        <v>308</v>
      </c>
      <c r="D107" s="73" t="s">
        <v>83</v>
      </c>
      <c r="E107" s="73" t="s">
        <v>99</v>
      </c>
      <c r="F107" s="71" t="s">
        <v>28</v>
      </c>
      <c r="G107" s="90">
        <v>22770</v>
      </c>
      <c r="H107" s="91">
        <v>0</v>
      </c>
      <c r="I107" s="92">
        <v>25</v>
      </c>
      <c r="J107" s="92">
        <f t="shared" si="29"/>
        <v>653.49900000000002</v>
      </c>
      <c r="K107" s="92">
        <f t="shared" si="30"/>
        <v>1616.6699999999998</v>
      </c>
      <c r="L107" s="88">
        <f t="shared" si="26"/>
        <v>250.47000000000003</v>
      </c>
      <c r="M107" s="92">
        <f t="shared" si="27"/>
        <v>692.20799999999997</v>
      </c>
      <c r="N107" s="92">
        <f t="shared" si="28"/>
        <v>1614.393</v>
      </c>
      <c r="O107" s="90">
        <v>0</v>
      </c>
      <c r="P107" s="87">
        <f t="shared" si="23"/>
        <v>4827.24</v>
      </c>
      <c r="Q107" s="87">
        <f t="shared" si="20"/>
        <v>1370.7069999999999</v>
      </c>
      <c r="R107" s="87">
        <f t="shared" si="21"/>
        <v>3481.5329999999999</v>
      </c>
      <c r="S107" s="87">
        <f t="shared" si="22"/>
        <v>21399.293000000001</v>
      </c>
      <c r="T107" s="93">
        <v>111</v>
      </c>
      <c r="U107" s="42"/>
    </row>
    <row r="108" spans="1:21" s="1" customFormat="1" ht="16.5" x14ac:dyDescent="0.25">
      <c r="A108" s="84">
        <v>94</v>
      </c>
      <c r="B108" s="72" t="s">
        <v>309</v>
      </c>
      <c r="C108" s="72" t="s">
        <v>310</v>
      </c>
      <c r="D108" s="73" t="s">
        <v>83</v>
      </c>
      <c r="E108" s="74" t="s">
        <v>311</v>
      </c>
      <c r="F108" s="71" t="s">
        <v>28</v>
      </c>
      <c r="G108" s="90">
        <v>18445</v>
      </c>
      <c r="H108" s="91"/>
      <c r="I108" s="87">
        <v>25</v>
      </c>
      <c r="J108" s="92">
        <f t="shared" si="29"/>
        <v>529.37149999999997</v>
      </c>
      <c r="K108" s="92">
        <f t="shared" si="30"/>
        <v>1309.5949999999998</v>
      </c>
      <c r="L108" s="88">
        <f t="shared" si="26"/>
        <v>202.89500000000001</v>
      </c>
      <c r="M108" s="92">
        <f t="shared" si="27"/>
        <v>560.72799999999995</v>
      </c>
      <c r="N108" s="92">
        <f t="shared" si="28"/>
        <v>1307.7505000000001</v>
      </c>
      <c r="O108" s="90"/>
      <c r="P108" s="87">
        <f t="shared" si="23"/>
        <v>3910.3399999999997</v>
      </c>
      <c r="Q108" s="87">
        <f t="shared" si="20"/>
        <v>1115.0994999999998</v>
      </c>
      <c r="R108" s="87">
        <f t="shared" si="21"/>
        <v>2820.2404999999999</v>
      </c>
      <c r="S108" s="87">
        <f t="shared" si="22"/>
        <v>17329.9005</v>
      </c>
      <c r="T108" s="93">
        <v>111</v>
      </c>
      <c r="U108" s="42"/>
    </row>
    <row r="109" spans="1:21" s="1" customFormat="1" ht="16.5" x14ac:dyDescent="0.25">
      <c r="A109" s="84">
        <v>95</v>
      </c>
      <c r="B109" s="72" t="s">
        <v>922</v>
      </c>
      <c r="C109" s="72" t="s">
        <v>923</v>
      </c>
      <c r="D109" s="73" t="s">
        <v>81</v>
      </c>
      <c r="E109" s="74" t="s">
        <v>27</v>
      </c>
      <c r="F109" s="71" t="s">
        <v>28</v>
      </c>
      <c r="G109" s="90">
        <v>22000</v>
      </c>
      <c r="H109" s="91">
        <v>0</v>
      </c>
      <c r="I109" s="92">
        <v>25</v>
      </c>
      <c r="J109" s="92">
        <f t="shared" si="29"/>
        <v>631.4</v>
      </c>
      <c r="K109" s="92">
        <f t="shared" si="30"/>
        <v>1561.9999999999998</v>
      </c>
      <c r="L109" s="88">
        <f t="shared" si="26"/>
        <v>242.00000000000003</v>
      </c>
      <c r="M109" s="92">
        <f t="shared" si="27"/>
        <v>668.8</v>
      </c>
      <c r="N109" s="92">
        <f t="shared" si="28"/>
        <v>1559.8000000000002</v>
      </c>
      <c r="O109" s="95"/>
      <c r="P109" s="87">
        <f t="shared" si="23"/>
        <v>4664</v>
      </c>
      <c r="Q109" s="87">
        <f t="shared" si="20"/>
        <v>1325.1999999999998</v>
      </c>
      <c r="R109" s="87">
        <f t="shared" si="21"/>
        <v>3363.8</v>
      </c>
      <c r="S109" s="87">
        <f t="shared" si="22"/>
        <v>20674.8</v>
      </c>
      <c r="T109" s="93">
        <v>111</v>
      </c>
      <c r="U109" s="42"/>
    </row>
    <row r="110" spans="1:21" s="1" customFormat="1" ht="30" customHeight="1" x14ac:dyDescent="0.25">
      <c r="A110" s="84">
        <v>96</v>
      </c>
      <c r="B110" s="72" t="s">
        <v>312</v>
      </c>
      <c r="C110" s="72" t="s">
        <v>313</v>
      </c>
      <c r="D110" s="73" t="s">
        <v>117</v>
      </c>
      <c r="E110" s="74" t="s">
        <v>314</v>
      </c>
      <c r="F110" s="71" t="s">
        <v>28</v>
      </c>
      <c r="G110" s="90">
        <v>29000</v>
      </c>
      <c r="H110" s="91">
        <v>0</v>
      </c>
      <c r="I110" s="87">
        <v>25</v>
      </c>
      <c r="J110" s="92">
        <f t="shared" si="29"/>
        <v>832.3</v>
      </c>
      <c r="K110" s="92">
        <f t="shared" si="30"/>
        <v>2059</v>
      </c>
      <c r="L110" s="98">
        <f t="shared" si="26"/>
        <v>319.00000000000006</v>
      </c>
      <c r="M110" s="92">
        <f t="shared" si="27"/>
        <v>881.6</v>
      </c>
      <c r="N110" s="92">
        <f t="shared" si="28"/>
        <v>2056.1</v>
      </c>
      <c r="O110" s="90">
        <v>914.76</v>
      </c>
      <c r="P110" s="87">
        <f t="shared" si="23"/>
        <v>7062.76</v>
      </c>
      <c r="Q110" s="87">
        <f t="shared" si="20"/>
        <v>2653.66</v>
      </c>
      <c r="R110" s="87">
        <f t="shared" si="21"/>
        <v>4434.1000000000004</v>
      </c>
      <c r="S110" s="87">
        <f t="shared" si="22"/>
        <v>26346.34</v>
      </c>
      <c r="T110" s="93">
        <v>111</v>
      </c>
      <c r="U110" s="42"/>
    </row>
    <row r="111" spans="1:21" s="1" customFormat="1" ht="16.5" x14ac:dyDescent="0.25">
      <c r="A111" s="84">
        <v>97</v>
      </c>
      <c r="B111" s="72" t="s">
        <v>315</v>
      </c>
      <c r="C111" s="72" t="s">
        <v>316</v>
      </c>
      <c r="D111" s="73" t="s">
        <v>81</v>
      </c>
      <c r="E111" s="74" t="s">
        <v>317</v>
      </c>
      <c r="F111" s="71" t="s">
        <v>28</v>
      </c>
      <c r="G111" s="90">
        <v>50820</v>
      </c>
      <c r="H111" s="91">
        <v>2056.4699999999998</v>
      </c>
      <c r="I111" s="92">
        <v>25</v>
      </c>
      <c r="J111" s="92">
        <f t="shared" si="29"/>
        <v>1458.5339999999999</v>
      </c>
      <c r="K111" s="92">
        <f t="shared" si="30"/>
        <v>3608.22</v>
      </c>
      <c r="L111" s="88">
        <f>39420*1.1%</f>
        <v>433.62000000000006</v>
      </c>
      <c r="M111" s="92">
        <f t="shared" si="27"/>
        <v>1544.9279999999999</v>
      </c>
      <c r="N111" s="92">
        <f t="shared" si="28"/>
        <v>3603.1380000000004</v>
      </c>
      <c r="O111" s="90">
        <v>0</v>
      </c>
      <c r="P111" s="87">
        <f t="shared" si="23"/>
        <v>10648.44</v>
      </c>
      <c r="Q111" s="87">
        <f t="shared" si="20"/>
        <v>5084.9319999999998</v>
      </c>
      <c r="R111" s="87">
        <f t="shared" si="21"/>
        <v>7644.9780000000001</v>
      </c>
      <c r="S111" s="87">
        <f t="shared" si="22"/>
        <v>45735.067999999999</v>
      </c>
      <c r="T111" s="93">
        <v>111</v>
      </c>
      <c r="U111" s="42"/>
    </row>
    <row r="112" spans="1:21" s="1" customFormat="1" ht="30" x14ac:dyDescent="0.25">
      <c r="A112" s="84">
        <v>98</v>
      </c>
      <c r="B112" s="72" t="s">
        <v>318</v>
      </c>
      <c r="C112" s="72" t="s">
        <v>319</v>
      </c>
      <c r="D112" s="73" t="s">
        <v>320</v>
      </c>
      <c r="E112" s="74" t="s">
        <v>321</v>
      </c>
      <c r="F112" s="71" t="s">
        <v>28</v>
      </c>
      <c r="G112" s="90">
        <v>40000</v>
      </c>
      <c r="H112" s="91">
        <v>529.39</v>
      </c>
      <c r="I112" s="87">
        <v>25</v>
      </c>
      <c r="J112" s="92">
        <f t="shared" si="29"/>
        <v>1148</v>
      </c>
      <c r="K112" s="92">
        <f t="shared" si="30"/>
        <v>2839.9999999999995</v>
      </c>
      <c r="L112" s="88">
        <f>39420*1.1%</f>
        <v>433.62000000000006</v>
      </c>
      <c r="M112" s="92">
        <f t="shared" si="27"/>
        <v>1216</v>
      </c>
      <c r="N112" s="92">
        <f t="shared" si="28"/>
        <v>2836</v>
      </c>
      <c r="O112" s="90">
        <v>0</v>
      </c>
      <c r="P112" s="87">
        <f t="shared" si="23"/>
        <v>8473.619999999999</v>
      </c>
      <c r="Q112" s="87">
        <f t="shared" si="20"/>
        <v>2918.39</v>
      </c>
      <c r="R112" s="87">
        <f t="shared" si="21"/>
        <v>6109.619999999999</v>
      </c>
      <c r="S112" s="87">
        <f t="shared" si="22"/>
        <v>37081.61</v>
      </c>
      <c r="T112" s="93">
        <v>111</v>
      </c>
      <c r="U112" s="42"/>
    </row>
    <row r="113" spans="1:21" s="1" customFormat="1" ht="16.5" x14ac:dyDescent="0.25">
      <c r="A113" s="84">
        <v>99</v>
      </c>
      <c r="B113" s="72" t="s">
        <v>322</v>
      </c>
      <c r="C113" s="72" t="s">
        <v>323</v>
      </c>
      <c r="D113" s="73" t="s">
        <v>324</v>
      </c>
      <c r="E113" s="74" t="s">
        <v>325</v>
      </c>
      <c r="F113" s="71" t="s">
        <v>28</v>
      </c>
      <c r="G113" s="90">
        <v>99000</v>
      </c>
      <c r="H113" s="91">
        <v>12063.97</v>
      </c>
      <c r="I113" s="92">
        <v>25</v>
      </c>
      <c r="J113" s="92">
        <f t="shared" si="29"/>
        <v>2841.3</v>
      </c>
      <c r="K113" s="92">
        <f t="shared" si="30"/>
        <v>7028.9999999999991</v>
      </c>
      <c r="L113" s="88">
        <f>39420*1.1%</f>
        <v>433.62000000000006</v>
      </c>
      <c r="M113" s="92">
        <v>2995.92</v>
      </c>
      <c r="N113" s="92">
        <v>6987.2</v>
      </c>
      <c r="O113" s="99">
        <v>0</v>
      </c>
      <c r="P113" s="87">
        <f t="shared" si="23"/>
        <v>20287.04</v>
      </c>
      <c r="Q113" s="87">
        <f t="shared" si="20"/>
        <v>17926.190000000002</v>
      </c>
      <c r="R113" s="87">
        <f t="shared" si="21"/>
        <v>14449.82</v>
      </c>
      <c r="S113" s="87">
        <f t="shared" si="22"/>
        <v>81073.81</v>
      </c>
      <c r="T113" s="93">
        <v>111</v>
      </c>
      <c r="U113" s="42"/>
    </row>
    <row r="114" spans="1:21" s="1" customFormat="1" ht="16.5" x14ac:dyDescent="0.25">
      <c r="A114" s="84">
        <v>100</v>
      </c>
      <c r="B114" s="72" t="s">
        <v>326</v>
      </c>
      <c r="C114" s="72" t="s">
        <v>327</v>
      </c>
      <c r="D114" s="73" t="s">
        <v>328</v>
      </c>
      <c r="E114" s="74" t="s">
        <v>40</v>
      </c>
      <c r="F114" s="71" t="s">
        <v>28</v>
      </c>
      <c r="G114" s="90">
        <v>22770</v>
      </c>
      <c r="H114" s="91">
        <v>0</v>
      </c>
      <c r="I114" s="87">
        <v>25</v>
      </c>
      <c r="J114" s="92">
        <f t="shared" si="29"/>
        <v>653.49900000000002</v>
      </c>
      <c r="K114" s="92">
        <f t="shared" si="30"/>
        <v>1616.6699999999998</v>
      </c>
      <c r="L114" s="88">
        <f>+G114*1.1%</f>
        <v>250.47000000000003</v>
      </c>
      <c r="M114" s="92">
        <f t="shared" ref="M114:M124" si="31">+G114*3.04%</f>
        <v>692.20799999999997</v>
      </c>
      <c r="N114" s="92">
        <f t="shared" ref="N114:N124" si="32">+G114*7.09%</f>
        <v>1614.393</v>
      </c>
      <c r="O114" s="90">
        <v>0</v>
      </c>
      <c r="P114" s="87">
        <f t="shared" si="23"/>
        <v>4827.24</v>
      </c>
      <c r="Q114" s="87">
        <f t="shared" si="20"/>
        <v>1370.7069999999999</v>
      </c>
      <c r="R114" s="87">
        <f t="shared" si="21"/>
        <v>3481.5329999999999</v>
      </c>
      <c r="S114" s="87">
        <f t="shared" si="22"/>
        <v>21399.293000000001</v>
      </c>
      <c r="T114" s="93">
        <v>111</v>
      </c>
      <c r="U114" s="42"/>
    </row>
    <row r="115" spans="1:21" s="1" customFormat="1" ht="16.5" x14ac:dyDescent="0.25">
      <c r="A115" s="84">
        <v>101</v>
      </c>
      <c r="B115" s="72" t="s">
        <v>329</v>
      </c>
      <c r="C115" s="72" t="s">
        <v>330</v>
      </c>
      <c r="D115" s="73" t="s">
        <v>117</v>
      </c>
      <c r="E115" s="74" t="s">
        <v>118</v>
      </c>
      <c r="F115" s="71" t="s">
        <v>28</v>
      </c>
      <c r="G115" s="90">
        <v>26862</v>
      </c>
      <c r="H115" s="91">
        <v>0</v>
      </c>
      <c r="I115" s="87">
        <v>25</v>
      </c>
      <c r="J115" s="92">
        <f t="shared" si="29"/>
        <v>770.93939999999998</v>
      </c>
      <c r="K115" s="92">
        <f t="shared" si="30"/>
        <v>1907.2019999999998</v>
      </c>
      <c r="L115" s="88">
        <f>+G115*1.1%</f>
        <v>295.48200000000003</v>
      </c>
      <c r="M115" s="92">
        <f t="shared" si="31"/>
        <v>816.60479999999995</v>
      </c>
      <c r="N115" s="92">
        <f t="shared" si="32"/>
        <v>1904.5158000000001</v>
      </c>
      <c r="O115" s="90">
        <v>0</v>
      </c>
      <c r="P115" s="87">
        <f t="shared" si="23"/>
        <v>5694.7439999999997</v>
      </c>
      <c r="Q115" s="87">
        <f t="shared" si="20"/>
        <v>1612.5441999999998</v>
      </c>
      <c r="R115" s="87">
        <f t="shared" si="21"/>
        <v>4107.1998000000003</v>
      </c>
      <c r="S115" s="87">
        <f t="shared" si="22"/>
        <v>25249.4558</v>
      </c>
      <c r="T115" s="93">
        <v>111</v>
      </c>
      <c r="U115" s="42"/>
    </row>
    <row r="116" spans="1:21" s="1" customFormat="1" ht="16.5" x14ac:dyDescent="0.25">
      <c r="A116" s="84">
        <v>102</v>
      </c>
      <c r="B116" s="72" t="s">
        <v>331</v>
      </c>
      <c r="C116" s="72" t="s">
        <v>332</v>
      </c>
      <c r="D116" s="73" t="s">
        <v>43</v>
      </c>
      <c r="E116" s="74" t="s">
        <v>40</v>
      </c>
      <c r="F116" s="71" t="s">
        <v>28</v>
      </c>
      <c r="G116" s="90">
        <v>27500</v>
      </c>
      <c r="H116" s="91"/>
      <c r="I116" s="92">
        <v>25</v>
      </c>
      <c r="J116" s="92">
        <f t="shared" si="29"/>
        <v>789.25</v>
      </c>
      <c r="K116" s="92">
        <f t="shared" si="30"/>
        <v>1952.4999999999998</v>
      </c>
      <c r="L116" s="88">
        <f>+G116*1.1%</f>
        <v>302.50000000000006</v>
      </c>
      <c r="M116" s="92">
        <f t="shared" si="31"/>
        <v>836</v>
      </c>
      <c r="N116" s="92">
        <f t="shared" si="32"/>
        <v>1949.7500000000002</v>
      </c>
      <c r="O116" s="90"/>
      <c r="P116" s="87">
        <f t="shared" si="23"/>
        <v>5830</v>
      </c>
      <c r="Q116" s="87">
        <f t="shared" si="20"/>
        <v>1650.25</v>
      </c>
      <c r="R116" s="87">
        <f t="shared" si="21"/>
        <v>4204.75</v>
      </c>
      <c r="S116" s="87">
        <f t="shared" si="22"/>
        <v>25849.75</v>
      </c>
      <c r="T116" s="93">
        <v>111</v>
      </c>
      <c r="U116" s="42"/>
    </row>
    <row r="117" spans="1:21" s="1" customFormat="1" ht="30" x14ac:dyDescent="0.25">
      <c r="A117" s="84">
        <v>103</v>
      </c>
      <c r="B117" s="72" t="s">
        <v>333</v>
      </c>
      <c r="C117" s="72" t="s">
        <v>334</v>
      </c>
      <c r="D117" s="73" t="s">
        <v>335</v>
      </c>
      <c r="E117" s="74" t="s">
        <v>336</v>
      </c>
      <c r="F117" s="71" t="s">
        <v>28</v>
      </c>
      <c r="G117" s="90">
        <v>22000</v>
      </c>
      <c r="H117" s="91">
        <v>0</v>
      </c>
      <c r="I117" s="87">
        <v>25</v>
      </c>
      <c r="J117" s="92">
        <f t="shared" si="29"/>
        <v>631.4</v>
      </c>
      <c r="K117" s="92">
        <f t="shared" si="30"/>
        <v>1561.9999999999998</v>
      </c>
      <c r="L117" s="88">
        <f>+G117*1.1%</f>
        <v>242.00000000000003</v>
      </c>
      <c r="M117" s="92">
        <f t="shared" si="31"/>
        <v>668.8</v>
      </c>
      <c r="N117" s="92">
        <f t="shared" si="32"/>
        <v>1559.8000000000002</v>
      </c>
      <c r="O117" s="91">
        <v>1829.52</v>
      </c>
      <c r="P117" s="87">
        <f t="shared" si="23"/>
        <v>6493.52</v>
      </c>
      <c r="Q117" s="87">
        <f t="shared" si="20"/>
        <v>3154.72</v>
      </c>
      <c r="R117" s="87">
        <f t="shared" si="21"/>
        <v>3363.8</v>
      </c>
      <c r="S117" s="87">
        <f t="shared" si="22"/>
        <v>18845.28</v>
      </c>
      <c r="T117" s="93">
        <v>111</v>
      </c>
      <c r="U117" s="42"/>
    </row>
    <row r="118" spans="1:21" s="1" customFormat="1" ht="30" x14ac:dyDescent="0.25">
      <c r="A118" s="84">
        <v>104</v>
      </c>
      <c r="B118" s="72" t="s">
        <v>337</v>
      </c>
      <c r="C118" s="72" t="s">
        <v>338</v>
      </c>
      <c r="D118" s="73" t="s">
        <v>77</v>
      </c>
      <c r="E118" s="74" t="s">
        <v>339</v>
      </c>
      <c r="F118" s="71" t="s">
        <v>28</v>
      </c>
      <c r="G118" s="90">
        <v>29000</v>
      </c>
      <c r="H118" s="91">
        <v>0</v>
      </c>
      <c r="I118" s="87">
        <v>25</v>
      </c>
      <c r="J118" s="92">
        <f t="shared" si="29"/>
        <v>832.3</v>
      </c>
      <c r="K118" s="92">
        <f t="shared" si="30"/>
        <v>2059</v>
      </c>
      <c r="L118" s="88">
        <f>+G118*1.1%</f>
        <v>319.00000000000006</v>
      </c>
      <c r="M118" s="92">
        <f t="shared" si="31"/>
        <v>881.6</v>
      </c>
      <c r="N118" s="92">
        <f t="shared" si="32"/>
        <v>2056.1</v>
      </c>
      <c r="O118" s="90">
        <v>914.76</v>
      </c>
      <c r="P118" s="87">
        <f t="shared" si="23"/>
        <v>7062.76</v>
      </c>
      <c r="Q118" s="87">
        <f t="shared" si="20"/>
        <v>2653.66</v>
      </c>
      <c r="R118" s="87">
        <f t="shared" si="21"/>
        <v>4434.1000000000004</v>
      </c>
      <c r="S118" s="87">
        <f t="shared" si="22"/>
        <v>26346.34</v>
      </c>
      <c r="T118" s="93">
        <v>111</v>
      </c>
      <c r="U118" s="42"/>
    </row>
    <row r="119" spans="1:21" s="1" customFormat="1" ht="16.5" x14ac:dyDescent="0.25">
      <c r="A119" s="84">
        <v>105</v>
      </c>
      <c r="B119" s="72" t="s">
        <v>340</v>
      </c>
      <c r="C119" s="72" t="s">
        <v>341</v>
      </c>
      <c r="D119" s="73" t="s">
        <v>81</v>
      </c>
      <c r="E119" s="74" t="s">
        <v>342</v>
      </c>
      <c r="F119" s="71" t="s">
        <v>28</v>
      </c>
      <c r="G119" s="90">
        <v>49005</v>
      </c>
      <c r="H119" s="91">
        <v>1800.31</v>
      </c>
      <c r="I119" s="92">
        <v>25</v>
      </c>
      <c r="J119" s="92">
        <f t="shared" si="29"/>
        <v>1406.4435000000001</v>
      </c>
      <c r="K119" s="92">
        <f t="shared" si="30"/>
        <v>3479.3549999999996</v>
      </c>
      <c r="L119" s="88">
        <f>39420*1.1%</f>
        <v>433.62000000000006</v>
      </c>
      <c r="M119" s="92">
        <f t="shared" si="31"/>
        <v>1489.752</v>
      </c>
      <c r="N119" s="92">
        <f t="shared" si="32"/>
        <v>3474.4545000000003</v>
      </c>
      <c r="O119" s="90">
        <v>0</v>
      </c>
      <c r="P119" s="87">
        <f t="shared" si="23"/>
        <v>10283.625</v>
      </c>
      <c r="Q119" s="87">
        <f t="shared" si="20"/>
        <v>4721.5054999999993</v>
      </c>
      <c r="R119" s="87">
        <f t="shared" si="21"/>
        <v>7387.4295000000002</v>
      </c>
      <c r="S119" s="87">
        <f t="shared" si="22"/>
        <v>44283.494500000001</v>
      </c>
      <c r="T119" s="93">
        <v>111</v>
      </c>
      <c r="U119" s="42"/>
    </row>
    <row r="120" spans="1:21" s="1" customFormat="1" ht="30" x14ac:dyDescent="0.25">
      <c r="A120" s="84">
        <v>106</v>
      </c>
      <c r="B120" s="72" t="s">
        <v>343</v>
      </c>
      <c r="C120" s="72" t="s">
        <v>344</v>
      </c>
      <c r="D120" s="73" t="s">
        <v>345</v>
      </c>
      <c r="E120" s="74" t="s">
        <v>32</v>
      </c>
      <c r="F120" s="71" t="s">
        <v>28</v>
      </c>
      <c r="G120" s="90">
        <v>25000</v>
      </c>
      <c r="H120" s="91"/>
      <c r="I120" s="87">
        <v>25</v>
      </c>
      <c r="J120" s="92">
        <f t="shared" si="29"/>
        <v>717.5</v>
      </c>
      <c r="K120" s="92">
        <f t="shared" si="30"/>
        <v>1774.9999999999998</v>
      </c>
      <c r="L120" s="88">
        <f>+G120*1.1%</f>
        <v>275</v>
      </c>
      <c r="M120" s="92">
        <f t="shared" si="31"/>
        <v>760</v>
      </c>
      <c r="N120" s="92">
        <f t="shared" si="32"/>
        <v>1772.5000000000002</v>
      </c>
      <c r="O120" s="99"/>
      <c r="P120" s="87">
        <f t="shared" si="23"/>
        <v>5300</v>
      </c>
      <c r="Q120" s="87">
        <f t="shared" si="20"/>
        <v>1502.5</v>
      </c>
      <c r="R120" s="87">
        <f t="shared" si="21"/>
        <v>3822.5</v>
      </c>
      <c r="S120" s="87">
        <f t="shared" si="22"/>
        <v>23497.5</v>
      </c>
      <c r="T120" s="93">
        <v>111</v>
      </c>
      <c r="U120" s="42"/>
    </row>
    <row r="121" spans="1:21" s="1" customFormat="1" ht="30" x14ac:dyDescent="0.25">
      <c r="A121" s="84">
        <v>107</v>
      </c>
      <c r="B121" s="72" t="s">
        <v>346</v>
      </c>
      <c r="C121" s="72" t="s">
        <v>347</v>
      </c>
      <c r="D121" s="73" t="s">
        <v>348</v>
      </c>
      <c r="E121" s="74" t="s">
        <v>349</v>
      </c>
      <c r="F121" s="71" t="s">
        <v>28</v>
      </c>
      <c r="G121" s="90">
        <v>18975</v>
      </c>
      <c r="H121" s="91">
        <v>0</v>
      </c>
      <c r="I121" s="92">
        <v>25</v>
      </c>
      <c r="J121" s="92">
        <f t="shared" si="29"/>
        <v>544.58249999999998</v>
      </c>
      <c r="K121" s="92">
        <f t="shared" si="30"/>
        <v>1347.2249999999999</v>
      </c>
      <c r="L121" s="88">
        <f>+G121*1.1%</f>
        <v>208.72500000000002</v>
      </c>
      <c r="M121" s="92">
        <f t="shared" si="31"/>
        <v>576.84</v>
      </c>
      <c r="N121" s="92">
        <f t="shared" si="32"/>
        <v>1345.3275000000001</v>
      </c>
      <c r="O121" s="90"/>
      <c r="P121" s="87">
        <f t="shared" si="23"/>
        <v>4022.7</v>
      </c>
      <c r="Q121" s="87">
        <f t="shared" si="20"/>
        <v>1146.4225000000001</v>
      </c>
      <c r="R121" s="87">
        <f t="shared" si="21"/>
        <v>2901.2775000000001</v>
      </c>
      <c r="S121" s="87">
        <f t="shared" si="22"/>
        <v>17828.577499999999</v>
      </c>
      <c r="T121" s="93">
        <v>111</v>
      </c>
      <c r="U121" s="42"/>
    </row>
    <row r="122" spans="1:21" s="1" customFormat="1" ht="16.5" x14ac:dyDescent="0.25">
      <c r="A122" s="84">
        <v>108</v>
      </c>
      <c r="B122" s="72" t="s">
        <v>350</v>
      </c>
      <c r="C122" s="72" t="s">
        <v>351</v>
      </c>
      <c r="D122" s="73" t="s">
        <v>47</v>
      </c>
      <c r="E122" s="74" t="s">
        <v>352</v>
      </c>
      <c r="F122" s="71" t="s">
        <v>28</v>
      </c>
      <c r="G122" s="90">
        <v>19448</v>
      </c>
      <c r="H122" s="91">
        <v>0</v>
      </c>
      <c r="I122" s="87">
        <v>25</v>
      </c>
      <c r="J122" s="92">
        <f t="shared" si="29"/>
        <v>558.1576</v>
      </c>
      <c r="K122" s="92">
        <f t="shared" si="30"/>
        <v>1380.8079999999998</v>
      </c>
      <c r="L122" s="88">
        <f>+G122*1.1%</f>
        <v>213.92800000000003</v>
      </c>
      <c r="M122" s="92">
        <f t="shared" si="31"/>
        <v>591.2192</v>
      </c>
      <c r="N122" s="92">
        <f t="shared" si="32"/>
        <v>1378.8632</v>
      </c>
      <c r="O122" s="90">
        <v>0</v>
      </c>
      <c r="P122" s="87">
        <f t="shared" si="23"/>
        <v>4122.9759999999997</v>
      </c>
      <c r="Q122" s="87">
        <f t="shared" si="20"/>
        <v>1174.3768</v>
      </c>
      <c r="R122" s="87">
        <f t="shared" si="21"/>
        <v>2973.5991999999997</v>
      </c>
      <c r="S122" s="87">
        <f t="shared" si="22"/>
        <v>18273.623200000002</v>
      </c>
      <c r="T122" s="93">
        <v>111</v>
      </c>
      <c r="U122" s="42"/>
    </row>
    <row r="123" spans="1:21" s="1" customFormat="1" ht="30" x14ac:dyDescent="0.25">
      <c r="A123" s="84">
        <v>109</v>
      </c>
      <c r="B123" s="72" t="s">
        <v>353</v>
      </c>
      <c r="C123" s="72" t="s">
        <v>354</v>
      </c>
      <c r="D123" s="73" t="s">
        <v>355</v>
      </c>
      <c r="E123" s="74" t="s">
        <v>356</v>
      </c>
      <c r="F123" s="71" t="s">
        <v>28</v>
      </c>
      <c r="G123" s="90">
        <v>29403</v>
      </c>
      <c r="H123" s="91">
        <v>0</v>
      </c>
      <c r="I123" s="92">
        <v>25</v>
      </c>
      <c r="J123" s="92">
        <f t="shared" si="29"/>
        <v>843.86609999999996</v>
      </c>
      <c r="K123" s="92">
        <f t="shared" si="30"/>
        <v>2087.6129999999998</v>
      </c>
      <c r="L123" s="88">
        <f>+G123*1.1%</f>
        <v>323.43300000000005</v>
      </c>
      <c r="M123" s="92">
        <f t="shared" si="31"/>
        <v>893.85119999999995</v>
      </c>
      <c r="N123" s="92">
        <f t="shared" si="32"/>
        <v>2084.6727000000001</v>
      </c>
      <c r="O123" s="90">
        <v>914.76</v>
      </c>
      <c r="P123" s="87">
        <f t="shared" si="23"/>
        <v>7148.1959999999999</v>
      </c>
      <c r="Q123" s="87">
        <f t="shared" si="20"/>
        <v>2677.4772999999996</v>
      </c>
      <c r="R123" s="87">
        <f t="shared" si="21"/>
        <v>4495.7186999999994</v>
      </c>
      <c r="S123" s="87">
        <f t="shared" si="22"/>
        <v>26725.522700000001</v>
      </c>
      <c r="T123" s="93">
        <v>111</v>
      </c>
      <c r="U123" s="42"/>
    </row>
    <row r="124" spans="1:21" s="1" customFormat="1" ht="16.5" x14ac:dyDescent="0.25">
      <c r="A124" s="84">
        <v>110</v>
      </c>
      <c r="B124" s="72" t="s">
        <v>357</v>
      </c>
      <c r="C124" s="72" t="s">
        <v>358</v>
      </c>
      <c r="D124" s="73" t="s">
        <v>359</v>
      </c>
      <c r="E124" s="74" t="s">
        <v>40</v>
      </c>
      <c r="F124" s="71" t="s">
        <v>28</v>
      </c>
      <c r="G124" s="90">
        <v>22000</v>
      </c>
      <c r="H124" s="91">
        <v>0</v>
      </c>
      <c r="I124" s="92">
        <v>25</v>
      </c>
      <c r="J124" s="92">
        <f t="shared" si="29"/>
        <v>631.4</v>
      </c>
      <c r="K124" s="92">
        <f t="shared" si="30"/>
        <v>1561.9999999999998</v>
      </c>
      <c r="L124" s="88">
        <f>+G124*1.1%</f>
        <v>242.00000000000003</v>
      </c>
      <c r="M124" s="92">
        <f t="shared" si="31"/>
        <v>668.8</v>
      </c>
      <c r="N124" s="92">
        <f t="shared" si="32"/>
        <v>1559.8000000000002</v>
      </c>
      <c r="O124" s="90"/>
      <c r="P124" s="87">
        <f t="shared" si="23"/>
        <v>4664</v>
      </c>
      <c r="Q124" s="87">
        <f t="shared" si="20"/>
        <v>1325.1999999999998</v>
      </c>
      <c r="R124" s="87">
        <f t="shared" si="21"/>
        <v>3363.8</v>
      </c>
      <c r="S124" s="87">
        <f t="shared" si="22"/>
        <v>20674.8</v>
      </c>
      <c r="T124" s="93">
        <v>111</v>
      </c>
      <c r="U124" s="42"/>
    </row>
    <row r="125" spans="1:21" s="1" customFormat="1" ht="16.5" x14ac:dyDescent="0.25">
      <c r="A125" s="84">
        <v>111</v>
      </c>
      <c r="B125" s="72" t="s">
        <v>360</v>
      </c>
      <c r="C125" s="72" t="s">
        <v>361</v>
      </c>
      <c r="D125" s="73" t="s">
        <v>138</v>
      </c>
      <c r="E125" s="74" t="s">
        <v>362</v>
      </c>
      <c r="F125" s="71" t="s">
        <v>28</v>
      </c>
      <c r="G125" s="90">
        <v>100000</v>
      </c>
      <c r="H125" s="91">
        <v>12306.79</v>
      </c>
      <c r="I125" s="87">
        <v>25</v>
      </c>
      <c r="J125" s="92">
        <f t="shared" si="29"/>
        <v>2870</v>
      </c>
      <c r="K125" s="92">
        <f t="shared" si="30"/>
        <v>7099.9999999999991</v>
      </c>
      <c r="L125" s="88">
        <f>39420*1.1%</f>
        <v>433.62000000000006</v>
      </c>
      <c r="M125" s="92">
        <f>98550*3.04%</f>
        <v>2995.92</v>
      </c>
      <c r="N125" s="92">
        <v>6987.2</v>
      </c>
      <c r="O125" s="90"/>
      <c r="P125" s="87">
        <f t="shared" si="23"/>
        <v>20386.740000000002</v>
      </c>
      <c r="Q125" s="87">
        <f t="shared" si="20"/>
        <v>18197.71</v>
      </c>
      <c r="R125" s="87">
        <f t="shared" si="21"/>
        <v>14520.82</v>
      </c>
      <c r="S125" s="87">
        <f t="shared" si="22"/>
        <v>81802.290000000008</v>
      </c>
      <c r="T125" s="93">
        <v>111</v>
      </c>
      <c r="U125" s="42"/>
    </row>
    <row r="126" spans="1:21" s="1" customFormat="1" ht="16.5" x14ac:dyDescent="0.25">
      <c r="A126" s="84">
        <v>112</v>
      </c>
      <c r="B126" s="72" t="s">
        <v>363</v>
      </c>
      <c r="C126" s="72" t="s">
        <v>364</v>
      </c>
      <c r="D126" s="73" t="s">
        <v>39</v>
      </c>
      <c r="E126" s="74" t="s">
        <v>104</v>
      </c>
      <c r="F126" s="71" t="s">
        <v>28</v>
      </c>
      <c r="G126" s="90">
        <v>50094</v>
      </c>
      <c r="H126" s="91">
        <v>1954</v>
      </c>
      <c r="I126" s="92">
        <v>25</v>
      </c>
      <c r="J126" s="92">
        <f t="shared" si="29"/>
        <v>1437.6977999999999</v>
      </c>
      <c r="K126" s="92">
        <f t="shared" si="30"/>
        <v>3556.6739999999995</v>
      </c>
      <c r="L126" s="88">
        <f>39420*1.1%</f>
        <v>433.62000000000006</v>
      </c>
      <c r="M126" s="92">
        <f t="shared" ref="M126:M134" si="33">+G126*3.04%</f>
        <v>1522.8576</v>
      </c>
      <c r="N126" s="92">
        <f t="shared" ref="N126:N134" si="34">+G126*7.09%</f>
        <v>3551.6646000000001</v>
      </c>
      <c r="O126" s="90">
        <v>0</v>
      </c>
      <c r="P126" s="87">
        <f t="shared" si="23"/>
        <v>10502.513999999999</v>
      </c>
      <c r="Q126" s="87">
        <f t="shared" si="20"/>
        <v>4939.5554000000002</v>
      </c>
      <c r="R126" s="87">
        <f t="shared" si="21"/>
        <v>7541.9585999999999</v>
      </c>
      <c r="S126" s="87">
        <f t="shared" si="22"/>
        <v>45154.444600000003</v>
      </c>
      <c r="T126" s="93">
        <v>111</v>
      </c>
      <c r="U126" s="42"/>
    </row>
    <row r="127" spans="1:21" s="1" customFormat="1" ht="30" x14ac:dyDescent="0.25">
      <c r="A127" s="84">
        <v>113</v>
      </c>
      <c r="B127" s="72" t="s">
        <v>365</v>
      </c>
      <c r="C127" s="72" t="s">
        <v>366</v>
      </c>
      <c r="D127" s="73" t="s">
        <v>84</v>
      </c>
      <c r="E127" s="73" t="s">
        <v>367</v>
      </c>
      <c r="F127" s="71" t="s">
        <v>28</v>
      </c>
      <c r="G127" s="90">
        <v>50820</v>
      </c>
      <c r="H127" s="91">
        <v>2056.4699999999998</v>
      </c>
      <c r="I127" s="87">
        <v>25</v>
      </c>
      <c r="J127" s="92">
        <f t="shared" si="29"/>
        <v>1458.5339999999999</v>
      </c>
      <c r="K127" s="92">
        <f t="shared" si="30"/>
        <v>3608.22</v>
      </c>
      <c r="L127" s="88">
        <f>39420*1.1%</f>
        <v>433.62000000000006</v>
      </c>
      <c r="M127" s="92">
        <f t="shared" si="33"/>
        <v>1544.9279999999999</v>
      </c>
      <c r="N127" s="92">
        <f t="shared" si="34"/>
        <v>3603.1380000000004</v>
      </c>
      <c r="O127" s="90"/>
      <c r="P127" s="87">
        <f t="shared" si="23"/>
        <v>10648.44</v>
      </c>
      <c r="Q127" s="87">
        <f t="shared" si="20"/>
        <v>5084.9319999999998</v>
      </c>
      <c r="R127" s="87">
        <f t="shared" si="21"/>
        <v>7644.9780000000001</v>
      </c>
      <c r="S127" s="87">
        <f t="shared" si="22"/>
        <v>45735.067999999999</v>
      </c>
      <c r="T127" s="93">
        <v>111</v>
      </c>
      <c r="U127" s="42"/>
    </row>
    <row r="128" spans="1:21" s="1" customFormat="1" ht="16.5" x14ac:dyDescent="0.25">
      <c r="A128" s="84">
        <v>114</v>
      </c>
      <c r="B128" s="72" t="s">
        <v>368</v>
      </c>
      <c r="C128" s="72" t="s">
        <v>369</v>
      </c>
      <c r="D128" s="73" t="s">
        <v>83</v>
      </c>
      <c r="E128" s="74" t="s">
        <v>370</v>
      </c>
      <c r="F128" s="71" t="s">
        <v>28</v>
      </c>
      <c r="G128" s="90">
        <f>21505</f>
        <v>21505</v>
      </c>
      <c r="H128" s="91"/>
      <c r="I128" s="92">
        <v>25</v>
      </c>
      <c r="J128" s="92">
        <f t="shared" si="29"/>
        <v>617.19349999999997</v>
      </c>
      <c r="K128" s="92">
        <f t="shared" si="30"/>
        <v>1526.8549999999998</v>
      </c>
      <c r="L128" s="88">
        <f t="shared" ref="L128:L133" si="35">+G128*1.1%</f>
        <v>236.55500000000004</v>
      </c>
      <c r="M128" s="92">
        <f t="shared" si="33"/>
        <v>653.75199999999995</v>
      </c>
      <c r="N128" s="92">
        <f t="shared" si="34"/>
        <v>1524.7045000000001</v>
      </c>
      <c r="O128" s="90">
        <v>0</v>
      </c>
      <c r="P128" s="87">
        <f t="shared" si="23"/>
        <v>4559.0599999999995</v>
      </c>
      <c r="Q128" s="87">
        <f t="shared" si="20"/>
        <v>1295.9454999999998</v>
      </c>
      <c r="R128" s="87">
        <f t="shared" si="21"/>
        <v>3288.1144999999997</v>
      </c>
      <c r="S128" s="87">
        <f t="shared" si="22"/>
        <v>20209.054499999998</v>
      </c>
      <c r="T128" s="93">
        <v>111</v>
      </c>
      <c r="U128" s="42"/>
    </row>
    <row r="129" spans="1:21" s="1" customFormat="1" ht="16.5" x14ac:dyDescent="0.25">
      <c r="A129" s="84">
        <v>115</v>
      </c>
      <c r="B129" s="72" t="s">
        <v>371</v>
      </c>
      <c r="C129" s="72" t="s">
        <v>372</v>
      </c>
      <c r="D129" s="73" t="s">
        <v>271</v>
      </c>
      <c r="E129" s="74" t="s">
        <v>99</v>
      </c>
      <c r="F129" s="71" t="s">
        <v>28</v>
      </c>
      <c r="G129" s="90">
        <v>26136</v>
      </c>
      <c r="H129" s="91">
        <v>0</v>
      </c>
      <c r="I129" s="87">
        <v>25</v>
      </c>
      <c r="J129" s="92">
        <f t="shared" si="29"/>
        <v>750.10320000000002</v>
      </c>
      <c r="K129" s="92">
        <f t="shared" si="30"/>
        <v>1855.6559999999997</v>
      </c>
      <c r="L129" s="88">
        <f t="shared" si="35"/>
        <v>287.49600000000004</v>
      </c>
      <c r="M129" s="92">
        <f t="shared" si="33"/>
        <v>794.53440000000001</v>
      </c>
      <c r="N129" s="92">
        <f t="shared" si="34"/>
        <v>1853.0424</v>
      </c>
      <c r="O129" s="90"/>
      <c r="P129" s="87">
        <f t="shared" si="23"/>
        <v>5540.8319999999994</v>
      </c>
      <c r="Q129" s="87">
        <f t="shared" si="20"/>
        <v>1569.6376</v>
      </c>
      <c r="R129" s="87">
        <f t="shared" si="21"/>
        <v>3996.1943999999994</v>
      </c>
      <c r="S129" s="87">
        <f t="shared" si="22"/>
        <v>24566.362399999998</v>
      </c>
      <c r="T129" s="93">
        <v>111</v>
      </c>
      <c r="U129" s="42"/>
    </row>
    <row r="130" spans="1:21" s="1" customFormat="1" ht="16.5" x14ac:dyDescent="0.25">
      <c r="A130" s="84">
        <v>116</v>
      </c>
      <c r="B130" s="72" t="s">
        <v>373</v>
      </c>
      <c r="C130" s="72" t="s">
        <v>374</v>
      </c>
      <c r="D130" s="73" t="s">
        <v>183</v>
      </c>
      <c r="E130" s="74" t="s">
        <v>375</v>
      </c>
      <c r="F130" s="71" t="s">
        <v>28</v>
      </c>
      <c r="G130" s="90">
        <v>28386.6</v>
      </c>
      <c r="H130" s="91">
        <v>0</v>
      </c>
      <c r="I130" s="92">
        <v>25</v>
      </c>
      <c r="J130" s="92">
        <f t="shared" si="29"/>
        <v>814.6954199999999</v>
      </c>
      <c r="K130" s="92">
        <f t="shared" si="30"/>
        <v>2015.4485999999997</v>
      </c>
      <c r="L130" s="88">
        <f t="shared" si="35"/>
        <v>312.25260000000003</v>
      </c>
      <c r="M130" s="92">
        <f t="shared" si="33"/>
        <v>862.95263999999997</v>
      </c>
      <c r="N130" s="92">
        <f t="shared" si="34"/>
        <v>2012.6099400000001</v>
      </c>
      <c r="O130" s="90">
        <v>0</v>
      </c>
      <c r="P130" s="87">
        <f t="shared" si="23"/>
        <v>6017.9591999999993</v>
      </c>
      <c r="Q130" s="87">
        <f t="shared" si="20"/>
        <v>1702.64806</v>
      </c>
      <c r="R130" s="87">
        <f t="shared" si="21"/>
        <v>4340.3111399999998</v>
      </c>
      <c r="S130" s="87">
        <f t="shared" si="22"/>
        <v>26683.951939999999</v>
      </c>
      <c r="T130" s="93">
        <v>111</v>
      </c>
      <c r="U130" s="42"/>
    </row>
    <row r="131" spans="1:21" s="1" customFormat="1" ht="16.5" x14ac:dyDescent="0.25">
      <c r="A131" s="84">
        <v>117</v>
      </c>
      <c r="B131" s="72" t="s">
        <v>376</v>
      </c>
      <c r="C131" s="72" t="s">
        <v>377</v>
      </c>
      <c r="D131" s="73" t="s">
        <v>202</v>
      </c>
      <c r="E131" s="74" t="s">
        <v>40</v>
      </c>
      <c r="F131" s="71" t="s">
        <v>28</v>
      </c>
      <c r="G131" s="90">
        <v>20000</v>
      </c>
      <c r="H131" s="91">
        <v>0</v>
      </c>
      <c r="I131" s="87">
        <v>25</v>
      </c>
      <c r="J131" s="92">
        <f t="shared" si="29"/>
        <v>574</v>
      </c>
      <c r="K131" s="92">
        <f t="shared" si="30"/>
        <v>1419.9999999999998</v>
      </c>
      <c r="L131" s="88">
        <f t="shared" si="35"/>
        <v>220.00000000000003</v>
      </c>
      <c r="M131" s="92">
        <f t="shared" si="33"/>
        <v>608</v>
      </c>
      <c r="N131" s="92">
        <f t="shared" si="34"/>
        <v>1418</v>
      </c>
      <c r="O131" s="90">
        <v>0</v>
      </c>
      <c r="P131" s="87">
        <f t="shared" si="23"/>
        <v>4240</v>
      </c>
      <c r="Q131" s="87">
        <f t="shared" si="20"/>
        <v>1207</v>
      </c>
      <c r="R131" s="87">
        <f t="shared" si="21"/>
        <v>3058</v>
      </c>
      <c r="S131" s="87">
        <f t="shared" si="22"/>
        <v>18793</v>
      </c>
      <c r="T131" s="93">
        <v>111</v>
      </c>
      <c r="U131" s="42"/>
    </row>
    <row r="132" spans="1:21" s="1" customFormat="1" ht="16.5" x14ac:dyDescent="0.25">
      <c r="A132" s="84">
        <v>118</v>
      </c>
      <c r="B132" s="72" t="s">
        <v>378</v>
      </c>
      <c r="C132" s="72" t="s">
        <v>379</v>
      </c>
      <c r="D132" s="73" t="s">
        <v>83</v>
      </c>
      <c r="E132" s="74" t="s">
        <v>380</v>
      </c>
      <c r="F132" s="71" t="s">
        <v>28</v>
      </c>
      <c r="G132" s="90">
        <v>16520</v>
      </c>
      <c r="H132" s="91">
        <v>0</v>
      </c>
      <c r="I132" s="92">
        <v>25</v>
      </c>
      <c r="J132" s="92">
        <f t="shared" si="29"/>
        <v>474.12400000000002</v>
      </c>
      <c r="K132" s="92">
        <f t="shared" si="30"/>
        <v>1172.9199999999998</v>
      </c>
      <c r="L132" s="88">
        <f t="shared" si="35"/>
        <v>181.72000000000003</v>
      </c>
      <c r="M132" s="92">
        <f t="shared" si="33"/>
        <v>502.20800000000003</v>
      </c>
      <c r="N132" s="92">
        <f t="shared" si="34"/>
        <v>1171.268</v>
      </c>
      <c r="O132" s="90">
        <v>0</v>
      </c>
      <c r="P132" s="87">
        <f t="shared" si="23"/>
        <v>3502.24</v>
      </c>
      <c r="Q132" s="87">
        <f t="shared" si="20"/>
        <v>1001.3320000000001</v>
      </c>
      <c r="R132" s="87">
        <f t="shared" si="21"/>
        <v>2525.9079999999999</v>
      </c>
      <c r="S132" s="87">
        <f t="shared" si="22"/>
        <v>15518.668</v>
      </c>
      <c r="T132" s="93">
        <v>111</v>
      </c>
      <c r="U132" s="42"/>
    </row>
    <row r="133" spans="1:21" s="1" customFormat="1" ht="16.5" x14ac:dyDescent="0.25">
      <c r="A133" s="84">
        <v>119</v>
      </c>
      <c r="B133" s="72" t="s">
        <v>381</v>
      </c>
      <c r="C133" s="72" t="s">
        <v>382</v>
      </c>
      <c r="D133" s="73" t="s">
        <v>43</v>
      </c>
      <c r="E133" s="74" t="s">
        <v>383</v>
      </c>
      <c r="F133" s="71" t="s">
        <v>28</v>
      </c>
      <c r="G133" s="90">
        <v>23000</v>
      </c>
      <c r="H133" s="91">
        <v>0</v>
      </c>
      <c r="I133" s="87">
        <v>25</v>
      </c>
      <c r="J133" s="92">
        <f t="shared" si="29"/>
        <v>660.1</v>
      </c>
      <c r="K133" s="92">
        <f t="shared" si="30"/>
        <v>1632.9999999999998</v>
      </c>
      <c r="L133" s="88">
        <f t="shared" si="35"/>
        <v>253.00000000000003</v>
      </c>
      <c r="M133" s="92">
        <f t="shared" si="33"/>
        <v>699.2</v>
      </c>
      <c r="N133" s="92">
        <f t="shared" si="34"/>
        <v>1630.7</v>
      </c>
      <c r="O133" s="90"/>
      <c r="P133" s="87">
        <f t="shared" si="23"/>
        <v>4876</v>
      </c>
      <c r="Q133" s="87">
        <f t="shared" si="20"/>
        <v>1384.3000000000002</v>
      </c>
      <c r="R133" s="87">
        <f t="shared" si="21"/>
        <v>3516.7</v>
      </c>
      <c r="S133" s="87">
        <f t="shared" si="22"/>
        <v>21615.7</v>
      </c>
      <c r="T133" s="93">
        <v>111</v>
      </c>
      <c r="U133" s="42"/>
    </row>
    <row r="134" spans="1:21" s="1" customFormat="1" ht="30" x14ac:dyDescent="0.25">
      <c r="A134" s="84">
        <v>120</v>
      </c>
      <c r="B134" s="72" t="s">
        <v>384</v>
      </c>
      <c r="C134" s="72" t="s">
        <v>385</v>
      </c>
      <c r="D134" s="73" t="s">
        <v>166</v>
      </c>
      <c r="E134" s="74" t="s">
        <v>386</v>
      </c>
      <c r="F134" s="71" t="s">
        <v>28</v>
      </c>
      <c r="G134" s="90">
        <v>58080</v>
      </c>
      <c r="H134" s="91">
        <v>3255.48</v>
      </c>
      <c r="I134" s="92">
        <v>25</v>
      </c>
      <c r="J134" s="92">
        <f t="shared" si="29"/>
        <v>1666.896</v>
      </c>
      <c r="K134" s="92">
        <f t="shared" si="30"/>
        <v>4123.6799999999994</v>
      </c>
      <c r="L134" s="88">
        <f>39420*1.1%</f>
        <v>433.62000000000006</v>
      </c>
      <c r="M134" s="92">
        <f t="shared" si="33"/>
        <v>1765.6320000000001</v>
      </c>
      <c r="N134" s="92">
        <f t="shared" si="34"/>
        <v>4117.8720000000003</v>
      </c>
      <c r="O134" s="99">
        <v>0</v>
      </c>
      <c r="P134" s="87">
        <f t="shared" si="23"/>
        <v>12107.7</v>
      </c>
      <c r="Q134" s="87">
        <f t="shared" si="20"/>
        <v>6713.0079999999998</v>
      </c>
      <c r="R134" s="87">
        <f t="shared" si="21"/>
        <v>8675.1719999999987</v>
      </c>
      <c r="S134" s="87">
        <f t="shared" si="22"/>
        <v>51366.991999999998</v>
      </c>
      <c r="T134" s="93">
        <v>111</v>
      </c>
      <c r="U134" s="42"/>
    </row>
    <row r="135" spans="1:21" s="1" customFormat="1" ht="16.5" x14ac:dyDescent="0.25">
      <c r="A135" s="84">
        <v>121</v>
      </c>
      <c r="B135" s="72" t="s">
        <v>387</v>
      </c>
      <c r="C135" s="72" t="s">
        <v>388</v>
      </c>
      <c r="D135" s="73" t="s">
        <v>138</v>
      </c>
      <c r="E135" s="74" t="s">
        <v>389</v>
      </c>
      <c r="F135" s="71" t="s">
        <v>28</v>
      </c>
      <c r="G135" s="90">
        <v>106480</v>
      </c>
      <c r="H135" s="91">
        <v>13880.3</v>
      </c>
      <c r="I135" s="87">
        <v>25</v>
      </c>
      <c r="J135" s="92">
        <f t="shared" si="29"/>
        <v>3055.9760000000001</v>
      </c>
      <c r="K135" s="92">
        <f t="shared" si="30"/>
        <v>7560.079999999999</v>
      </c>
      <c r="L135" s="88">
        <f>39420*1.1%</f>
        <v>433.62000000000006</v>
      </c>
      <c r="M135" s="92">
        <f>98550*3.04%</f>
        <v>2995.92</v>
      </c>
      <c r="N135" s="92">
        <v>6987.2</v>
      </c>
      <c r="O135" s="90">
        <v>0</v>
      </c>
      <c r="P135" s="87">
        <f t="shared" si="23"/>
        <v>21032.795999999998</v>
      </c>
      <c r="Q135" s="87">
        <f t="shared" si="20"/>
        <v>19957.195999999996</v>
      </c>
      <c r="R135" s="87">
        <f t="shared" si="21"/>
        <v>14980.899999999998</v>
      </c>
      <c r="S135" s="87">
        <f t="shared" si="22"/>
        <v>86522.804000000004</v>
      </c>
      <c r="T135" s="93">
        <v>111</v>
      </c>
      <c r="U135" s="42"/>
    </row>
    <row r="136" spans="1:21" s="1" customFormat="1" ht="16.5" x14ac:dyDescent="0.25">
      <c r="A136" s="84">
        <v>122</v>
      </c>
      <c r="B136" s="72" t="s">
        <v>390</v>
      </c>
      <c r="C136" s="72" t="s">
        <v>391</v>
      </c>
      <c r="D136" s="73" t="s">
        <v>75</v>
      </c>
      <c r="E136" s="74" t="s">
        <v>237</v>
      </c>
      <c r="F136" s="71" t="s">
        <v>28</v>
      </c>
      <c r="G136" s="90">
        <v>13800</v>
      </c>
      <c r="H136" s="91"/>
      <c r="I136" s="92">
        <v>25</v>
      </c>
      <c r="J136" s="92">
        <f t="shared" si="29"/>
        <v>396.06</v>
      </c>
      <c r="K136" s="92">
        <f t="shared" si="30"/>
        <v>979.8</v>
      </c>
      <c r="L136" s="88">
        <f t="shared" ref="L136:L141" si="36">+G136*1.1%</f>
        <v>151.80000000000001</v>
      </c>
      <c r="M136" s="92">
        <v>419.52</v>
      </c>
      <c r="N136" s="92">
        <v>978.42</v>
      </c>
      <c r="O136" s="90"/>
      <c r="P136" s="87">
        <f t="shared" si="23"/>
        <v>2925.6</v>
      </c>
      <c r="Q136" s="87">
        <f t="shared" si="20"/>
        <v>840.57999999999993</v>
      </c>
      <c r="R136" s="87">
        <f t="shared" si="21"/>
        <v>2110.02</v>
      </c>
      <c r="S136" s="87">
        <f t="shared" si="22"/>
        <v>12959.42</v>
      </c>
      <c r="T136" s="93">
        <v>111</v>
      </c>
      <c r="U136" s="42"/>
    </row>
    <row r="137" spans="1:21" s="1" customFormat="1" ht="30" x14ac:dyDescent="0.25">
      <c r="A137" s="84">
        <v>123</v>
      </c>
      <c r="B137" s="72" t="s">
        <v>392</v>
      </c>
      <c r="C137" s="72" t="s">
        <v>393</v>
      </c>
      <c r="D137" s="73" t="s">
        <v>149</v>
      </c>
      <c r="E137" s="74" t="s">
        <v>72</v>
      </c>
      <c r="F137" s="71" t="s">
        <v>28</v>
      </c>
      <c r="G137" s="90">
        <v>26031.68</v>
      </c>
      <c r="H137" s="91">
        <v>0</v>
      </c>
      <c r="I137" s="92">
        <v>25</v>
      </c>
      <c r="J137" s="92">
        <f t="shared" ref="J137:J168" si="37">+G137*2.87%</f>
        <v>747.10921600000006</v>
      </c>
      <c r="K137" s="92">
        <f t="shared" ref="K137:K168" si="38">+G137*7.1%</f>
        <v>1848.2492799999998</v>
      </c>
      <c r="L137" s="88">
        <f t="shared" si="36"/>
        <v>286.34848000000005</v>
      </c>
      <c r="M137" s="92">
        <f t="shared" ref="M137:M177" si="39">+G137*3.04%</f>
        <v>791.36307199999999</v>
      </c>
      <c r="N137" s="92">
        <f t="shared" ref="N137:N177" si="40">+G137*7.09%</f>
        <v>1845.6461120000001</v>
      </c>
      <c r="O137" s="90">
        <v>0</v>
      </c>
      <c r="P137" s="87">
        <f t="shared" si="23"/>
        <v>5518.7161599999999</v>
      </c>
      <c r="Q137" s="87">
        <f t="shared" ref="Q137:Q200" si="41">+H137+I137+J137+M137+O137</f>
        <v>1563.4722879999999</v>
      </c>
      <c r="R137" s="87">
        <f t="shared" ref="R137:R200" si="42">+K137+L137+N137</f>
        <v>3980.243872</v>
      </c>
      <c r="S137" s="87">
        <f t="shared" ref="S137:S200" si="43">+G137-Q137</f>
        <v>24468.207711999999</v>
      </c>
      <c r="T137" s="93">
        <v>111</v>
      </c>
      <c r="U137" s="42"/>
    </row>
    <row r="138" spans="1:21" s="1" customFormat="1" ht="16.5" x14ac:dyDescent="0.25">
      <c r="A138" s="84">
        <v>124</v>
      </c>
      <c r="B138" s="72" t="s">
        <v>394</v>
      </c>
      <c r="C138" s="72" t="s">
        <v>395</v>
      </c>
      <c r="D138" s="73" t="s">
        <v>51</v>
      </c>
      <c r="E138" s="74" t="s">
        <v>52</v>
      </c>
      <c r="F138" s="71" t="s">
        <v>28</v>
      </c>
      <c r="G138" s="90">
        <v>11085.2</v>
      </c>
      <c r="H138" s="91">
        <v>0</v>
      </c>
      <c r="I138" s="87">
        <v>25</v>
      </c>
      <c r="J138" s="92">
        <f t="shared" si="37"/>
        <v>318.14524</v>
      </c>
      <c r="K138" s="92">
        <f t="shared" si="38"/>
        <v>787.04919999999993</v>
      </c>
      <c r="L138" s="88">
        <f t="shared" si="36"/>
        <v>121.93720000000002</v>
      </c>
      <c r="M138" s="92">
        <f t="shared" si="39"/>
        <v>336.99008000000003</v>
      </c>
      <c r="N138" s="92">
        <f t="shared" si="40"/>
        <v>785.94068000000016</v>
      </c>
      <c r="O138" s="90">
        <v>0</v>
      </c>
      <c r="P138" s="87">
        <f t="shared" si="23"/>
        <v>2350.0624000000003</v>
      </c>
      <c r="Q138" s="87">
        <f t="shared" si="41"/>
        <v>680.13532000000009</v>
      </c>
      <c r="R138" s="87">
        <f t="shared" si="42"/>
        <v>1694.9270800000002</v>
      </c>
      <c r="S138" s="87">
        <f t="shared" si="43"/>
        <v>10405.064680000001</v>
      </c>
      <c r="T138" s="93">
        <v>111</v>
      </c>
      <c r="U138" s="42"/>
    </row>
    <row r="139" spans="1:21" s="1" customFormat="1" ht="16.5" x14ac:dyDescent="0.25">
      <c r="A139" s="84">
        <v>125</v>
      </c>
      <c r="B139" s="72" t="s">
        <v>396</v>
      </c>
      <c r="C139" s="72" t="s">
        <v>397</v>
      </c>
      <c r="D139" s="73" t="s">
        <v>183</v>
      </c>
      <c r="E139" s="74" t="s">
        <v>398</v>
      </c>
      <c r="F139" s="71" t="s">
        <v>28</v>
      </c>
      <c r="G139" s="90">
        <v>25000</v>
      </c>
      <c r="H139" s="91"/>
      <c r="I139" s="92">
        <v>25</v>
      </c>
      <c r="J139" s="92">
        <f t="shared" si="37"/>
        <v>717.5</v>
      </c>
      <c r="K139" s="92">
        <f t="shared" si="38"/>
        <v>1774.9999999999998</v>
      </c>
      <c r="L139" s="88">
        <f t="shared" si="36"/>
        <v>275</v>
      </c>
      <c r="M139" s="92">
        <f t="shared" si="39"/>
        <v>760</v>
      </c>
      <c r="N139" s="92">
        <f t="shared" si="40"/>
        <v>1772.5000000000002</v>
      </c>
      <c r="O139" s="90"/>
      <c r="P139" s="87">
        <f t="shared" ref="P139:P202" si="44">SUM(J139:O139)</f>
        <v>5300</v>
      </c>
      <c r="Q139" s="87">
        <f t="shared" si="41"/>
        <v>1502.5</v>
      </c>
      <c r="R139" s="87">
        <f t="shared" si="42"/>
        <v>3822.5</v>
      </c>
      <c r="S139" s="87">
        <f t="shared" si="43"/>
        <v>23497.5</v>
      </c>
      <c r="T139" s="93">
        <v>111</v>
      </c>
      <c r="U139" s="42"/>
    </row>
    <row r="140" spans="1:21" s="1" customFormat="1" ht="30" x14ac:dyDescent="0.25">
      <c r="A140" s="84">
        <v>126</v>
      </c>
      <c r="B140" s="72" t="s">
        <v>399</v>
      </c>
      <c r="C140" s="72" t="s">
        <v>400</v>
      </c>
      <c r="D140" s="73" t="s">
        <v>243</v>
      </c>
      <c r="E140" s="74" t="s">
        <v>244</v>
      </c>
      <c r="F140" s="71" t="s">
        <v>28</v>
      </c>
      <c r="G140" s="90">
        <v>20000</v>
      </c>
      <c r="H140" s="91">
        <v>0</v>
      </c>
      <c r="I140" s="87">
        <v>25</v>
      </c>
      <c r="J140" s="92">
        <f t="shared" si="37"/>
        <v>574</v>
      </c>
      <c r="K140" s="92">
        <f t="shared" si="38"/>
        <v>1419.9999999999998</v>
      </c>
      <c r="L140" s="88">
        <f t="shared" si="36"/>
        <v>220.00000000000003</v>
      </c>
      <c r="M140" s="92">
        <f t="shared" si="39"/>
        <v>608</v>
      </c>
      <c r="N140" s="92">
        <f t="shared" si="40"/>
        <v>1418</v>
      </c>
      <c r="O140" s="90">
        <v>0</v>
      </c>
      <c r="P140" s="87">
        <f t="shared" si="44"/>
        <v>4240</v>
      </c>
      <c r="Q140" s="87">
        <f t="shared" si="41"/>
        <v>1207</v>
      </c>
      <c r="R140" s="87">
        <f t="shared" si="42"/>
        <v>3058</v>
      </c>
      <c r="S140" s="87">
        <f t="shared" si="43"/>
        <v>18793</v>
      </c>
      <c r="T140" s="93">
        <v>111</v>
      </c>
      <c r="U140" s="42"/>
    </row>
    <row r="141" spans="1:21" s="1" customFormat="1" ht="30" x14ac:dyDescent="0.25">
      <c r="A141" s="84">
        <v>127</v>
      </c>
      <c r="B141" s="72" t="s">
        <v>401</v>
      </c>
      <c r="C141" s="72" t="s">
        <v>402</v>
      </c>
      <c r="D141" s="73" t="s">
        <v>149</v>
      </c>
      <c r="E141" s="74" t="s">
        <v>72</v>
      </c>
      <c r="F141" s="71" t="s">
        <v>28</v>
      </c>
      <c r="G141" s="90">
        <v>20240</v>
      </c>
      <c r="H141" s="91">
        <v>0</v>
      </c>
      <c r="I141" s="92">
        <v>25</v>
      </c>
      <c r="J141" s="92">
        <f t="shared" si="37"/>
        <v>580.88800000000003</v>
      </c>
      <c r="K141" s="92">
        <f t="shared" si="38"/>
        <v>1437.04</v>
      </c>
      <c r="L141" s="88">
        <f t="shared" si="36"/>
        <v>222.64000000000001</v>
      </c>
      <c r="M141" s="92">
        <f t="shared" si="39"/>
        <v>615.29600000000005</v>
      </c>
      <c r="N141" s="92">
        <f t="shared" si="40"/>
        <v>1435.0160000000001</v>
      </c>
      <c r="O141" s="90">
        <v>0</v>
      </c>
      <c r="P141" s="87">
        <f t="shared" si="44"/>
        <v>4290.8799999999992</v>
      </c>
      <c r="Q141" s="87">
        <f t="shared" si="41"/>
        <v>1221.1840000000002</v>
      </c>
      <c r="R141" s="87">
        <f t="shared" si="42"/>
        <v>3094.6959999999999</v>
      </c>
      <c r="S141" s="87">
        <f t="shared" si="43"/>
        <v>19018.815999999999</v>
      </c>
      <c r="T141" s="93">
        <v>111</v>
      </c>
      <c r="U141" s="42"/>
    </row>
    <row r="142" spans="1:21" s="1" customFormat="1" ht="16.5" x14ac:dyDescent="0.25">
      <c r="A142" s="84">
        <v>128</v>
      </c>
      <c r="B142" s="72" t="s">
        <v>403</v>
      </c>
      <c r="C142" s="72" t="s">
        <v>404</v>
      </c>
      <c r="D142" s="73" t="s">
        <v>131</v>
      </c>
      <c r="E142" s="74" t="s">
        <v>405</v>
      </c>
      <c r="F142" s="71" t="s">
        <v>28</v>
      </c>
      <c r="G142" s="90">
        <v>60500</v>
      </c>
      <c r="H142" s="91">
        <v>3524.72</v>
      </c>
      <c r="I142" s="87">
        <v>25</v>
      </c>
      <c r="J142" s="92">
        <f t="shared" si="37"/>
        <v>1736.35</v>
      </c>
      <c r="K142" s="92">
        <f t="shared" si="38"/>
        <v>4295.5</v>
      </c>
      <c r="L142" s="88">
        <f>39420*1.1%</f>
        <v>433.62000000000006</v>
      </c>
      <c r="M142" s="92">
        <f t="shared" si="39"/>
        <v>1839.2</v>
      </c>
      <c r="N142" s="92">
        <f t="shared" si="40"/>
        <v>4289.4500000000007</v>
      </c>
      <c r="O142" s="90">
        <v>914.76</v>
      </c>
      <c r="P142" s="87">
        <f t="shared" si="44"/>
        <v>13508.880000000001</v>
      </c>
      <c r="Q142" s="87">
        <f t="shared" si="41"/>
        <v>8040.03</v>
      </c>
      <c r="R142" s="87">
        <f t="shared" si="42"/>
        <v>9018.57</v>
      </c>
      <c r="S142" s="87">
        <f t="shared" si="43"/>
        <v>52459.97</v>
      </c>
      <c r="T142" s="93">
        <v>111</v>
      </c>
      <c r="U142" s="42"/>
    </row>
    <row r="143" spans="1:21" s="1" customFormat="1" ht="16.5" x14ac:dyDescent="0.25">
      <c r="A143" s="84">
        <v>129</v>
      </c>
      <c r="B143" s="72" t="s">
        <v>406</v>
      </c>
      <c r="C143" s="72" t="s">
        <v>407</v>
      </c>
      <c r="D143" s="73" t="s">
        <v>271</v>
      </c>
      <c r="E143" s="74" t="s">
        <v>99</v>
      </c>
      <c r="F143" s="71" t="s">
        <v>28</v>
      </c>
      <c r="G143" s="90">
        <v>26136</v>
      </c>
      <c r="H143" s="91">
        <v>0</v>
      </c>
      <c r="I143" s="92">
        <v>25</v>
      </c>
      <c r="J143" s="92">
        <f t="shared" si="37"/>
        <v>750.10320000000002</v>
      </c>
      <c r="K143" s="92">
        <f t="shared" si="38"/>
        <v>1855.6559999999997</v>
      </c>
      <c r="L143" s="88">
        <f>+G143*1.1%</f>
        <v>287.49600000000004</v>
      </c>
      <c r="M143" s="92">
        <f t="shared" si="39"/>
        <v>794.53440000000001</v>
      </c>
      <c r="N143" s="92">
        <f t="shared" si="40"/>
        <v>1853.0424</v>
      </c>
      <c r="O143" s="90"/>
      <c r="P143" s="87">
        <f t="shared" si="44"/>
        <v>5540.8319999999994</v>
      </c>
      <c r="Q143" s="87">
        <f t="shared" si="41"/>
        <v>1569.6376</v>
      </c>
      <c r="R143" s="87">
        <f t="shared" si="42"/>
        <v>3996.1943999999994</v>
      </c>
      <c r="S143" s="87">
        <f t="shared" si="43"/>
        <v>24566.362399999998</v>
      </c>
      <c r="T143" s="93">
        <v>111</v>
      </c>
      <c r="U143" s="42"/>
    </row>
    <row r="144" spans="1:21" s="1" customFormat="1" ht="30" x14ac:dyDescent="0.25">
      <c r="A144" s="84">
        <v>130</v>
      </c>
      <c r="B144" s="72" t="s">
        <v>408</v>
      </c>
      <c r="C144" s="72" t="s">
        <v>409</v>
      </c>
      <c r="D144" s="74" t="s">
        <v>271</v>
      </c>
      <c r="E144" s="74" t="s">
        <v>244</v>
      </c>
      <c r="F144" s="71" t="s">
        <v>28</v>
      </c>
      <c r="G144" s="90">
        <v>18975</v>
      </c>
      <c r="H144" s="91">
        <v>0</v>
      </c>
      <c r="I144" s="87">
        <v>25</v>
      </c>
      <c r="J144" s="92">
        <f t="shared" si="37"/>
        <v>544.58249999999998</v>
      </c>
      <c r="K144" s="92">
        <f t="shared" si="38"/>
        <v>1347.2249999999999</v>
      </c>
      <c r="L144" s="88">
        <f>+G144*1.1%</f>
        <v>208.72500000000002</v>
      </c>
      <c r="M144" s="92">
        <f t="shared" si="39"/>
        <v>576.84</v>
      </c>
      <c r="N144" s="92">
        <f t="shared" si="40"/>
        <v>1345.3275000000001</v>
      </c>
      <c r="O144" s="90">
        <v>0</v>
      </c>
      <c r="P144" s="87">
        <f t="shared" si="44"/>
        <v>4022.7</v>
      </c>
      <c r="Q144" s="87">
        <f t="shared" si="41"/>
        <v>1146.4225000000001</v>
      </c>
      <c r="R144" s="87">
        <f t="shared" si="42"/>
        <v>2901.2775000000001</v>
      </c>
      <c r="S144" s="87">
        <f t="shared" si="43"/>
        <v>17828.577499999999</v>
      </c>
      <c r="T144" s="93">
        <v>111</v>
      </c>
      <c r="U144" s="42"/>
    </row>
    <row r="145" spans="1:21" s="1" customFormat="1" ht="16.5" x14ac:dyDescent="0.25">
      <c r="A145" s="84">
        <v>131</v>
      </c>
      <c r="B145" s="72" t="s">
        <v>410</v>
      </c>
      <c r="C145" s="72" t="s">
        <v>411</v>
      </c>
      <c r="D145" s="73" t="s">
        <v>202</v>
      </c>
      <c r="E145" s="74" t="s">
        <v>40</v>
      </c>
      <c r="F145" s="71" t="s">
        <v>28</v>
      </c>
      <c r="G145" s="90">
        <v>22770</v>
      </c>
      <c r="H145" s="91">
        <v>0</v>
      </c>
      <c r="I145" s="92">
        <v>25</v>
      </c>
      <c r="J145" s="92">
        <f t="shared" si="37"/>
        <v>653.49900000000002</v>
      </c>
      <c r="K145" s="92">
        <f t="shared" si="38"/>
        <v>1616.6699999999998</v>
      </c>
      <c r="L145" s="88">
        <f>+G145*1.1%</f>
        <v>250.47000000000003</v>
      </c>
      <c r="M145" s="92">
        <f t="shared" si="39"/>
        <v>692.20799999999997</v>
      </c>
      <c r="N145" s="92">
        <f t="shared" si="40"/>
        <v>1614.393</v>
      </c>
      <c r="O145" s="90">
        <v>0</v>
      </c>
      <c r="P145" s="87">
        <f t="shared" si="44"/>
        <v>4827.24</v>
      </c>
      <c r="Q145" s="87">
        <f t="shared" si="41"/>
        <v>1370.7069999999999</v>
      </c>
      <c r="R145" s="87">
        <f t="shared" si="42"/>
        <v>3481.5329999999999</v>
      </c>
      <c r="S145" s="87">
        <f t="shared" si="43"/>
        <v>21399.293000000001</v>
      </c>
      <c r="T145" s="93">
        <v>111</v>
      </c>
      <c r="U145" s="42"/>
    </row>
    <row r="146" spans="1:21" s="1" customFormat="1" ht="30" x14ac:dyDescent="0.25">
      <c r="A146" s="84">
        <v>132</v>
      </c>
      <c r="B146" s="77" t="s">
        <v>412</v>
      </c>
      <c r="C146" s="77" t="s">
        <v>413</v>
      </c>
      <c r="D146" s="73" t="s">
        <v>58</v>
      </c>
      <c r="E146" s="73" t="s">
        <v>414</v>
      </c>
      <c r="F146" s="71" t="s">
        <v>28</v>
      </c>
      <c r="G146" s="91">
        <v>22770</v>
      </c>
      <c r="H146" s="91">
        <v>0</v>
      </c>
      <c r="I146" s="92">
        <v>25</v>
      </c>
      <c r="J146" s="92">
        <f t="shared" si="37"/>
        <v>653.49900000000002</v>
      </c>
      <c r="K146" s="92">
        <f t="shared" si="38"/>
        <v>1616.6699999999998</v>
      </c>
      <c r="L146" s="88">
        <f>+G146*1.1%</f>
        <v>250.47000000000003</v>
      </c>
      <c r="M146" s="92">
        <f t="shared" si="39"/>
        <v>692.20799999999997</v>
      </c>
      <c r="N146" s="92">
        <f t="shared" si="40"/>
        <v>1614.393</v>
      </c>
      <c r="O146" s="90">
        <v>0</v>
      </c>
      <c r="P146" s="87">
        <f t="shared" si="44"/>
        <v>4827.24</v>
      </c>
      <c r="Q146" s="87">
        <f t="shared" si="41"/>
        <v>1370.7069999999999</v>
      </c>
      <c r="R146" s="87">
        <f t="shared" si="42"/>
        <v>3481.5329999999999</v>
      </c>
      <c r="S146" s="87">
        <f t="shared" si="43"/>
        <v>21399.293000000001</v>
      </c>
      <c r="T146" s="93">
        <v>111</v>
      </c>
      <c r="U146" s="42"/>
    </row>
    <row r="147" spans="1:21" s="1" customFormat="1" ht="16.5" x14ac:dyDescent="0.25">
      <c r="A147" s="84">
        <v>133</v>
      </c>
      <c r="B147" s="77" t="s">
        <v>415</v>
      </c>
      <c r="C147" s="77" t="s">
        <v>416</v>
      </c>
      <c r="D147" s="73" t="s">
        <v>202</v>
      </c>
      <c r="E147" s="73" t="s">
        <v>40</v>
      </c>
      <c r="F147" s="71" t="s">
        <v>28</v>
      </c>
      <c r="G147" s="91">
        <f>5750+17250</f>
        <v>23000</v>
      </c>
      <c r="H147" s="91">
        <v>0</v>
      </c>
      <c r="I147" s="87">
        <v>25</v>
      </c>
      <c r="J147" s="92">
        <f t="shared" si="37"/>
        <v>660.1</v>
      </c>
      <c r="K147" s="92">
        <f t="shared" si="38"/>
        <v>1632.9999999999998</v>
      </c>
      <c r="L147" s="88">
        <f>+G147*1.1%</f>
        <v>253.00000000000003</v>
      </c>
      <c r="M147" s="92">
        <f t="shared" si="39"/>
        <v>699.2</v>
      </c>
      <c r="N147" s="92">
        <f t="shared" si="40"/>
        <v>1630.7</v>
      </c>
      <c r="O147" s="90"/>
      <c r="P147" s="87">
        <f t="shared" si="44"/>
        <v>4876</v>
      </c>
      <c r="Q147" s="87">
        <f t="shared" si="41"/>
        <v>1384.3000000000002</v>
      </c>
      <c r="R147" s="87">
        <f t="shared" si="42"/>
        <v>3516.7</v>
      </c>
      <c r="S147" s="87">
        <f t="shared" si="43"/>
        <v>21615.7</v>
      </c>
      <c r="T147" s="93">
        <v>111</v>
      </c>
      <c r="U147" s="42"/>
    </row>
    <row r="148" spans="1:21" s="1" customFormat="1" ht="16.5" x14ac:dyDescent="0.25">
      <c r="A148" s="84">
        <v>134</v>
      </c>
      <c r="B148" s="72" t="s">
        <v>418</v>
      </c>
      <c r="C148" s="72" t="s">
        <v>419</v>
      </c>
      <c r="D148" s="73" t="s">
        <v>81</v>
      </c>
      <c r="E148" s="74" t="s">
        <v>420</v>
      </c>
      <c r="F148" s="71" t="s">
        <v>28</v>
      </c>
      <c r="G148" s="90">
        <v>50820</v>
      </c>
      <c r="H148" s="91">
        <v>2056.4699999999998</v>
      </c>
      <c r="I148" s="92">
        <v>25</v>
      </c>
      <c r="J148" s="92">
        <f t="shared" si="37"/>
        <v>1458.5339999999999</v>
      </c>
      <c r="K148" s="92">
        <f t="shared" si="38"/>
        <v>3608.22</v>
      </c>
      <c r="L148" s="88">
        <f>39420*1.1%</f>
        <v>433.62000000000006</v>
      </c>
      <c r="M148" s="92">
        <f t="shared" si="39"/>
        <v>1544.9279999999999</v>
      </c>
      <c r="N148" s="92">
        <f t="shared" si="40"/>
        <v>3603.1380000000004</v>
      </c>
      <c r="O148" s="90">
        <v>0</v>
      </c>
      <c r="P148" s="87">
        <f t="shared" si="44"/>
        <v>10648.44</v>
      </c>
      <c r="Q148" s="87">
        <f t="shared" si="41"/>
        <v>5084.9319999999998</v>
      </c>
      <c r="R148" s="87">
        <f t="shared" si="42"/>
        <v>7644.9780000000001</v>
      </c>
      <c r="S148" s="87">
        <f t="shared" si="43"/>
        <v>45735.067999999999</v>
      </c>
      <c r="T148" s="93">
        <v>111</v>
      </c>
      <c r="U148" s="42"/>
    </row>
    <row r="149" spans="1:21" s="1" customFormat="1" ht="30" x14ac:dyDescent="0.25">
      <c r="A149" s="84">
        <v>135</v>
      </c>
      <c r="B149" s="72" t="s">
        <v>421</v>
      </c>
      <c r="C149" s="72" t="s">
        <v>422</v>
      </c>
      <c r="D149" s="73" t="s">
        <v>355</v>
      </c>
      <c r="E149" s="74" t="s">
        <v>356</v>
      </c>
      <c r="F149" s="71" t="s">
        <v>28</v>
      </c>
      <c r="G149" s="90">
        <v>36300</v>
      </c>
      <c r="H149" s="91">
        <v>7.19</v>
      </c>
      <c r="I149" s="87">
        <v>25</v>
      </c>
      <c r="J149" s="92">
        <f t="shared" si="37"/>
        <v>1041.81</v>
      </c>
      <c r="K149" s="92">
        <f t="shared" si="38"/>
        <v>2577.2999999999997</v>
      </c>
      <c r="L149" s="88">
        <f>+G149*1.1%</f>
        <v>399.30000000000007</v>
      </c>
      <c r="M149" s="92">
        <f t="shared" si="39"/>
        <v>1103.52</v>
      </c>
      <c r="N149" s="92">
        <f t="shared" si="40"/>
        <v>2573.67</v>
      </c>
      <c r="O149" s="90">
        <v>0</v>
      </c>
      <c r="P149" s="87">
        <f t="shared" si="44"/>
        <v>7695.6</v>
      </c>
      <c r="Q149" s="87">
        <f t="shared" si="41"/>
        <v>2177.52</v>
      </c>
      <c r="R149" s="87">
        <f t="shared" si="42"/>
        <v>5550.27</v>
      </c>
      <c r="S149" s="87">
        <f t="shared" si="43"/>
        <v>34122.480000000003</v>
      </c>
      <c r="T149" s="93">
        <v>111</v>
      </c>
      <c r="U149" s="42"/>
    </row>
    <row r="150" spans="1:21" s="1" customFormat="1" ht="16.5" x14ac:dyDescent="0.25">
      <c r="A150" s="84">
        <v>136</v>
      </c>
      <c r="B150" s="72" t="s">
        <v>423</v>
      </c>
      <c r="C150" s="72" t="s">
        <v>424</v>
      </c>
      <c r="D150" s="73" t="s">
        <v>43</v>
      </c>
      <c r="E150" s="74" t="s">
        <v>40</v>
      </c>
      <c r="F150" s="71" t="s">
        <v>28</v>
      </c>
      <c r="G150" s="90">
        <v>22022</v>
      </c>
      <c r="H150" s="91">
        <v>0</v>
      </c>
      <c r="I150" s="92">
        <v>25</v>
      </c>
      <c r="J150" s="92">
        <f t="shared" si="37"/>
        <v>632.03139999999996</v>
      </c>
      <c r="K150" s="92">
        <f t="shared" si="38"/>
        <v>1563.5619999999999</v>
      </c>
      <c r="L150" s="88">
        <f>+G150*1.1%</f>
        <v>242.24200000000002</v>
      </c>
      <c r="M150" s="92">
        <f t="shared" si="39"/>
        <v>669.46879999999999</v>
      </c>
      <c r="N150" s="92">
        <f t="shared" si="40"/>
        <v>1561.3598000000002</v>
      </c>
      <c r="O150" s="90">
        <v>0</v>
      </c>
      <c r="P150" s="87">
        <f t="shared" si="44"/>
        <v>4668.6640000000007</v>
      </c>
      <c r="Q150" s="87">
        <f t="shared" si="41"/>
        <v>1326.5001999999999</v>
      </c>
      <c r="R150" s="87">
        <f t="shared" si="42"/>
        <v>3367.1638000000003</v>
      </c>
      <c r="S150" s="87">
        <f t="shared" si="43"/>
        <v>20695.499800000001</v>
      </c>
      <c r="T150" s="93">
        <v>111</v>
      </c>
      <c r="U150" s="42"/>
    </row>
    <row r="151" spans="1:21" s="1" customFormat="1" ht="16.5" x14ac:dyDescent="0.25">
      <c r="A151" s="84">
        <v>137</v>
      </c>
      <c r="B151" s="72" t="s">
        <v>425</v>
      </c>
      <c r="C151" s="72" t="s">
        <v>426</v>
      </c>
      <c r="D151" s="73" t="s">
        <v>81</v>
      </c>
      <c r="E151" s="74" t="s">
        <v>427</v>
      </c>
      <c r="F151" s="71" t="s">
        <v>28</v>
      </c>
      <c r="G151" s="90">
        <v>58080</v>
      </c>
      <c r="H151" s="91">
        <v>3255.48</v>
      </c>
      <c r="I151" s="87">
        <v>25</v>
      </c>
      <c r="J151" s="92">
        <f t="shared" si="37"/>
        <v>1666.896</v>
      </c>
      <c r="K151" s="92">
        <f t="shared" si="38"/>
        <v>4123.6799999999994</v>
      </c>
      <c r="L151" s="88">
        <f>39420*1.1%</f>
        <v>433.62000000000006</v>
      </c>
      <c r="M151" s="92">
        <f t="shared" si="39"/>
        <v>1765.6320000000001</v>
      </c>
      <c r="N151" s="92">
        <f t="shared" si="40"/>
        <v>4117.8720000000003</v>
      </c>
      <c r="O151" s="90">
        <v>0</v>
      </c>
      <c r="P151" s="87">
        <f t="shared" si="44"/>
        <v>12107.7</v>
      </c>
      <c r="Q151" s="87">
        <f t="shared" si="41"/>
        <v>6713.0079999999998</v>
      </c>
      <c r="R151" s="87">
        <f t="shared" si="42"/>
        <v>8675.1719999999987</v>
      </c>
      <c r="S151" s="87">
        <f t="shared" si="43"/>
        <v>51366.991999999998</v>
      </c>
      <c r="T151" s="93">
        <v>111</v>
      </c>
      <c r="U151" s="42"/>
    </row>
    <row r="152" spans="1:21" s="1" customFormat="1" ht="16.5" x14ac:dyDescent="0.25">
      <c r="A152" s="84">
        <v>138</v>
      </c>
      <c r="B152" s="72" t="s">
        <v>428</v>
      </c>
      <c r="C152" s="72" t="s">
        <v>429</v>
      </c>
      <c r="D152" s="73" t="s">
        <v>26</v>
      </c>
      <c r="E152" s="74" t="s">
        <v>27</v>
      </c>
      <c r="F152" s="71" t="s">
        <v>28</v>
      </c>
      <c r="G152" s="90">
        <v>26898.3</v>
      </c>
      <c r="H152" s="91">
        <v>0</v>
      </c>
      <c r="I152" s="92">
        <v>25</v>
      </c>
      <c r="J152" s="92">
        <f t="shared" si="37"/>
        <v>771.98120999999992</v>
      </c>
      <c r="K152" s="92">
        <f t="shared" si="38"/>
        <v>1909.7792999999997</v>
      </c>
      <c r="L152" s="88">
        <f>+G152*1.1%</f>
        <v>295.88130000000001</v>
      </c>
      <c r="M152" s="92">
        <f t="shared" si="39"/>
        <v>817.70831999999996</v>
      </c>
      <c r="N152" s="92">
        <f t="shared" si="40"/>
        <v>1907.0894700000001</v>
      </c>
      <c r="O152" s="90">
        <v>914.76</v>
      </c>
      <c r="P152" s="87">
        <f t="shared" si="44"/>
        <v>6617.1995999999999</v>
      </c>
      <c r="Q152" s="87">
        <f t="shared" si="41"/>
        <v>2529.4495299999999</v>
      </c>
      <c r="R152" s="87">
        <f t="shared" si="42"/>
        <v>4112.7500700000001</v>
      </c>
      <c r="S152" s="87">
        <f t="shared" si="43"/>
        <v>24368.850469999998</v>
      </c>
      <c r="T152" s="93">
        <v>111</v>
      </c>
      <c r="U152" s="42"/>
    </row>
    <row r="153" spans="1:21" s="1" customFormat="1" ht="16.5" x14ac:dyDescent="0.25">
      <c r="A153" s="84">
        <v>139</v>
      </c>
      <c r="B153" s="72" t="s">
        <v>430</v>
      </c>
      <c r="C153" s="72" t="s">
        <v>431</v>
      </c>
      <c r="D153" s="73" t="s">
        <v>187</v>
      </c>
      <c r="E153" s="74" t="s">
        <v>104</v>
      </c>
      <c r="F153" s="71" t="s">
        <v>28</v>
      </c>
      <c r="G153" s="90">
        <v>33396</v>
      </c>
      <c r="H153" s="91">
        <v>0</v>
      </c>
      <c r="I153" s="87">
        <v>25</v>
      </c>
      <c r="J153" s="92">
        <f t="shared" si="37"/>
        <v>958.46519999999998</v>
      </c>
      <c r="K153" s="92">
        <f t="shared" si="38"/>
        <v>2371.116</v>
      </c>
      <c r="L153" s="88">
        <f>+G153*1.1%</f>
        <v>367.35600000000005</v>
      </c>
      <c r="M153" s="92">
        <f t="shared" si="39"/>
        <v>1015.2384</v>
      </c>
      <c r="N153" s="92">
        <f t="shared" si="40"/>
        <v>2367.7764000000002</v>
      </c>
      <c r="O153" s="90">
        <f>914.76*2</f>
        <v>1829.52</v>
      </c>
      <c r="P153" s="87">
        <f t="shared" si="44"/>
        <v>8909.4720000000016</v>
      </c>
      <c r="Q153" s="87">
        <f t="shared" si="41"/>
        <v>3828.2235999999998</v>
      </c>
      <c r="R153" s="87">
        <f t="shared" si="42"/>
        <v>5106.2484000000004</v>
      </c>
      <c r="S153" s="87">
        <f t="shared" si="43"/>
        <v>29567.776399999999</v>
      </c>
      <c r="T153" s="93">
        <v>111</v>
      </c>
      <c r="U153" s="42"/>
    </row>
    <row r="154" spans="1:21" s="1" customFormat="1" ht="16.5" x14ac:dyDescent="0.25">
      <c r="A154" s="84">
        <v>140</v>
      </c>
      <c r="B154" s="72" t="s">
        <v>373</v>
      </c>
      <c r="C154" s="72" t="s">
        <v>432</v>
      </c>
      <c r="D154" s="73" t="s">
        <v>51</v>
      </c>
      <c r="E154" s="74" t="s">
        <v>237</v>
      </c>
      <c r="F154" s="71" t="s">
        <v>28</v>
      </c>
      <c r="G154" s="90">
        <v>18216</v>
      </c>
      <c r="H154" s="91">
        <v>0</v>
      </c>
      <c r="I154" s="92">
        <v>25</v>
      </c>
      <c r="J154" s="92">
        <f t="shared" si="37"/>
        <v>522.79920000000004</v>
      </c>
      <c r="K154" s="92">
        <f t="shared" si="38"/>
        <v>1293.3359999999998</v>
      </c>
      <c r="L154" s="88">
        <f>+G154*1.1%</f>
        <v>200.37600000000003</v>
      </c>
      <c r="M154" s="92">
        <f t="shared" si="39"/>
        <v>553.76639999999998</v>
      </c>
      <c r="N154" s="92">
        <f t="shared" si="40"/>
        <v>1291.5144</v>
      </c>
      <c r="O154" s="90">
        <v>0</v>
      </c>
      <c r="P154" s="87">
        <f t="shared" si="44"/>
        <v>3861.7919999999995</v>
      </c>
      <c r="Q154" s="87">
        <f t="shared" si="41"/>
        <v>1101.5655999999999</v>
      </c>
      <c r="R154" s="87">
        <f t="shared" si="42"/>
        <v>2785.2263999999996</v>
      </c>
      <c r="S154" s="87">
        <f t="shared" si="43"/>
        <v>17114.434399999998</v>
      </c>
      <c r="T154" s="93">
        <v>111</v>
      </c>
      <c r="U154" s="42"/>
    </row>
    <row r="155" spans="1:21" s="1" customFormat="1" ht="16.5" x14ac:dyDescent="0.25">
      <c r="A155" s="84">
        <v>141</v>
      </c>
      <c r="B155" s="72" t="s">
        <v>433</v>
      </c>
      <c r="C155" s="72" t="s">
        <v>434</v>
      </c>
      <c r="D155" s="73" t="s">
        <v>183</v>
      </c>
      <c r="E155" s="74" t="s">
        <v>435</v>
      </c>
      <c r="F155" s="71" t="s">
        <v>28</v>
      </c>
      <c r="G155" s="90">
        <v>25000</v>
      </c>
      <c r="H155" s="91"/>
      <c r="I155" s="87">
        <v>25</v>
      </c>
      <c r="J155" s="92">
        <f t="shared" si="37"/>
        <v>717.5</v>
      </c>
      <c r="K155" s="92">
        <f t="shared" si="38"/>
        <v>1774.9999999999998</v>
      </c>
      <c r="L155" s="88">
        <f>+G155*1.1%</f>
        <v>275</v>
      </c>
      <c r="M155" s="92">
        <f t="shared" si="39"/>
        <v>760</v>
      </c>
      <c r="N155" s="92">
        <f t="shared" si="40"/>
        <v>1772.5000000000002</v>
      </c>
      <c r="O155" s="90"/>
      <c r="P155" s="87">
        <f t="shared" si="44"/>
        <v>5300</v>
      </c>
      <c r="Q155" s="87">
        <f t="shared" si="41"/>
        <v>1502.5</v>
      </c>
      <c r="R155" s="87">
        <f t="shared" si="42"/>
        <v>3822.5</v>
      </c>
      <c r="S155" s="87">
        <f t="shared" si="43"/>
        <v>23497.5</v>
      </c>
      <c r="T155" s="93">
        <v>111</v>
      </c>
      <c r="U155" s="42"/>
    </row>
    <row r="156" spans="1:21" s="1" customFormat="1" ht="45" x14ac:dyDescent="0.25">
      <c r="A156" s="84">
        <v>142</v>
      </c>
      <c r="B156" s="72" t="s">
        <v>436</v>
      </c>
      <c r="C156" s="72" t="s">
        <v>437</v>
      </c>
      <c r="D156" s="73" t="s">
        <v>113</v>
      </c>
      <c r="E156" s="74" t="s">
        <v>438</v>
      </c>
      <c r="F156" s="71" t="s">
        <v>28</v>
      </c>
      <c r="G156" s="90">
        <v>22770</v>
      </c>
      <c r="H156" s="91">
        <v>0</v>
      </c>
      <c r="I156" s="92">
        <v>25</v>
      </c>
      <c r="J156" s="92">
        <f t="shared" si="37"/>
        <v>653.49900000000002</v>
      </c>
      <c r="K156" s="92">
        <f t="shared" si="38"/>
        <v>1616.6699999999998</v>
      </c>
      <c r="L156" s="100">
        <f>+G156*1.1%</f>
        <v>250.47000000000003</v>
      </c>
      <c r="M156" s="92">
        <f t="shared" si="39"/>
        <v>692.20799999999997</v>
      </c>
      <c r="N156" s="92">
        <f t="shared" si="40"/>
        <v>1614.393</v>
      </c>
      <c r="O156" s="90">
        <v>0</v>
      </c>
      <c r="P156" s="87">
        <f t="shared" si="44"/>
        <v>4827.24</v>
      </c>
      <c r="Q156" s="87">
        <f t="shared" si="41"/>
        <v>1370.7069999999999</v>
      </c>
      <c r="R156" s="87">
        <f t="shared" si="42"/>
        <v>3481.5329999999999</v>
      </c>
      <c r="S156" s="87">
        <f t="shared" si="43"/>
        <v>21399.293000000001</v>
      </c>
      <c r="T156" s="93">
        <v>111</v>
      </c>
      <c r="U156" s="42"/>
    </row>
    <row r="157" spans="1:21" s="1" customFormat="1" ht="30" x14ac:dyDescent="0.25">
      <c r="A157" s="84">
        <v>143</v>
      </c>
      <c r="B157" s="72" t="s">
        <v>439</v>
      </c>
      <c r="C157" s="72" t="s">
        <v>440</v>
      </c>
      <c r="D157" s="73" t="s">
        <v>166</v>
      </c>
      <c r="E157" s="74" t="s">
        <v>441</v>
      </c>
      <c r="F157" s="71" t="s">
        <v>28</v>
      </c>
      <c r="G157" s="90">
        <v>85000</v>
      </c>
      <c r="H157" s="91">
        <v>8302.02</v>
      </c>
      <c r="I157" s="92">
        <v>25</v>
      </c>
      <c r="J157" s="92">
        <f t="shared" si="37"/>
        <v>2439.5</v>
      </c>
      <c r="K157" s="92">
        <f t="shared" si="38"/>
        <v>6034.9999999999991</v>
      </c>
      <c r="L157" s="88">
        <f>39420*1.1%</f>
        <v>433.62000000000006</v>
      </c>
      <c r="M157" s="92">
        <f t="shared" si="39"/>
        <v>2584</v>
      </c>
      <c r="N157" s="92">
        <f t="shared" si="40"/>
        <v>6026.5</v>
      </c>
      <c r="O157" s="99">
        <f>914.76+914.76</f>
        <v>1829.52</v>
      </c>
      <c r="P157" s="87">
        <f t="shared" si="44"/>
        <v>19348.140000000003</v>
      </c>
      <c r="Q157" s="87">
        <f t="shared" si="41"/>
        <v>15180.04</v>
      </c>
      <c r="R157" s="87">
        <f t="shared" si="42"/>
        <v>12495.119999999999</v>
      </c>
      <c r="S157" s="87">
        <f t="shared" si="43"/>
        <v>69819.959999999992</v>
      </c>
      <c r="T157" s="93">
        <v>111</v>
      </c>
      <c r="U157" s="42"/>
    </row>
    <row r="158" spans="1:21" s="1" customFormat="1" ht="45" x14ac:dyDescent="0.25">
      <c r="A158" s="84">
        <v>144</v>
      </c>
      <c r="B158" s="72" t="s">
        <v>442</v>
      </c>
      <c r="C158" s="72" t="s">
        <v>443</v>
      </c>
      <c r="D158" s="73" t="s">
        <v>113</v>
      </c>
      <c r="E158" s="74" t="s">
        <v>444</v>
      </c>
      <c r="F158" s="71" t="s">
        <v>28</v>
      </c>
      <c r="G158" s="90">
        <v>33000</v>
      </c>
      <c r="H158" s="91">
        <v>0</v>
      </c>
      <c r="I158" s="87">
        <v>25</v>
      </c>
      <c r="J158" s="92">
        <f t="shared" si="37"/>
        <v>947.1</v>
      </c>
      <c r="K158" s="92">
        <f t="shared" si="38"/>
        <v>2343</v>
      </c>
      <c r="L158" s="88">
        <f>+G158*1.1%</f>
        <v>363.00000000000006</v>
      </c>
      <c r="M158" s="92">
        <f t="shared" si="39"/>
        <v>1003.2</v>
      </c>
      <c r="N158" s="92">
        <f t="shared" si="40"/>
        <v>2339.7000000000003</v>
      </c>
      <c r="O158" s="90"/>
      <c r="P158" s="87">
        <f t="shared" si="44"/>
        <v>6996</v>
      </c>
      <c r="Q158" s="87">
        <f t="shared" si="41"/>
        <v>1975.3000000000002</v>
      </c>
      <c r="R158" s="87">
        <f t="shared" si="42"/>
        <v>5045.7000000000007</v>
      </c>
      <c r="S158" s="87">
        <f t="shared" si="43"/>
        <v>31024.7</v>
      </c>
      <c r="T158" s="93">
        <v>111</v>
      </c>
      <c r="U158" s="42"/>
    </row>
    <row r="159" spans="1:21" s="1" customFormat="1" ht="16.5" x14ac:dyDescent="0.25">
      <c r="A159" s="84">
        <v>145</v>
      </c>
      <c r="B159" s="72" t="s">
        <v>445</v>
      </c>
      <c r="C159" s="72" t="s">
        <v>446</v>
      </c>
      <c r="D159" s="73" t="s">
        <v>81</v>
      </c>
      <c r="E159" s="74" t="s">
        <v>52</v>
      </c>
      <c r="F159" s="71" t="s">
        <v>28</v>
      </c>
      <c r="G159" s="90">
        <v>12675.3</v>
      </c>
      <c r="H159" s="91">
        <v>0</v>
      </c>
      <c r="I159" s="92">
        <v>25</v>
      </c>
      <c r="J159" s="92">
        <f t="shared" si="37"/>
        <v>363.78110999999996</v>
      </c>
      <c r="K159" s="92">
        <f t="shared" si="38"/>
        <v>899.94629999999984</v>
      </c>
      <c r="L159" s="88">
        <f>+G159*1.1%</f>
        <v>139.42830000000001</v>
      </c>
      <c r="M159" s="92">
        <f t="shared" si="39"/>
        <v>385.32911999999999</v>
      </c>
      <c r="N159" s="92">
        <f t="shared" si="40"/>
        <v>898.67876999999999</v>
      </c>
      <c r="O159" s="90">
        <v>0</v>
      </c>
      <c r="P159" s="87">
        <f t="shared" si="44"/>
        <v>2687.1635999999999</v>
      </c>
      <c r="Q159" s="87">
        <f t="shared" si="41"/>
        <v>774.11023</v>
      </c>
      <c r="R159" s="87">
        <f t="shared" si="42"/>
        <v>1938.0533699999999</v>
      </c>
      <c r="S159" s="87">
        <f t="shared" si="43"/>
        <v>11901.189769999999</v>
      </c>
      <c r="T159" s="93">
        <v>111</v>
      </c>
      <c r="U159" s="42"/>
    </row>
    <row r="160" spans="1:21" s="1" customFormat="1" ht="16.5" x14ac:dyDescent="0.25">
      <c r="A160" s="84">
        <v>146</v>
      </c>
      <c r="B160" s="72" t="s">
        <v>447</v>
      </c>
      <c r="C160" s="72" t="s">
        <v>448</v>
      </c>
      <c r="D160" s="73" t="s">
        <v>187</v>
      </c>
      <c r="E160" s="74" t="s">
        <v>104</v>
      </c>
      <c r="F160" s="71" t="s">
        <v>28</v>
      </c>
      <c r="G160" s="90">
        <v>33396</v>
      </c>
      <c r="H160" s="91">
        <v>0</v>
      </c>
      <c r="I160" s="92">
        <v>25</v>
      </c>
      <c r="J160" s="92">
        <f t="shared" si="37"/>
        <v>958.46519999999998</v>
      </c>
      <c r="K160" s="92">
        <f t="shared" si="38"/>
        <v>2371.116</v>
      </c>
      <c r="L160" s="88">
        <f>+G160*1.1%</f>
        <v>367.35600000000005</v>
      </c>
      <c r="M160" s="92">
        <f t="shared" si="39"/>
        <v>1015.2384</v>
      </c>
      <c r="N160" s="92">
        <f t="shared" si="40"/>
        <v>2367.7764000000002</v>
      </c>
      <c r="O160" s="90">
        <v>0</v>
      </c>
      <c r="P160" s="87">
        <f t="shared" si="44"/>
        <v>7079.9520000000011</v>
      </c>
      <c r="Q160" s="87">
        <f t="shared" si="41"/>
        <v>1998.7035999999998</v>
      </c>
      <c r="R160" s="87">
        <f t="shared" si="42"/>
        <v>5106.2484000000004</v>
      </c>
      <c r="S160" s="87">
        <f t="shared" si="43"/>
        <v>31397.296399999999</v>
      </c>
      <c r="T160" s="93">
        <v>111</v>
      </c>
      <c r="U160" s="42"/>
    </row>
    <row r="161" spans="1:27" s="1" customFormat="1" ht="16.5" x14ac:dyDescent="0.25">
      <c r="A161" s="84">
        <v>147</v>
      </c>
      <c r="B161" s="72" t="s">
        <v>269</v>
      </c>
      <c r="C161" s="72" t="s">
        <v>449</v>
      </c>
      <c r="D161" s="73" t="s">
        <v>117</v>
      </c>
      <c r="E161" s="74" t="s">
        <v>450</v>
      </c>
      <c r="F161" s="71" t="s">
        <v>28</v>
      </c>
      <c r="G161" s="90">
        <v>96800</v>
      </c>
      <c r="H161" s="91">
        <v>11310.36</v>
      </c>
      <c r="I161" s="87">
        <v>25</v>
      </c>
      <c r="J161" s="92">
        <f t="shared" si="37"/>
        <v>2778.16</v>
      </c>
      <c r="K161" s="92">
        <f t="shared" si="38"/>
        <v>6872.7999999999993</v>
      </c>
      <c r="L161" s="88">
        <f>39420*1.1%</f>
        <v>433.62000000000006</v>
      </c>
      <c r="M161" s="92">
        <f t="shared" si="39"/>
        <v>2942.72</v>
      </c>
      <c r="N161" s="92">
        <f t="shared" si="40"/>
        <v>6863.1200000000008</v>
      </c>
      <c r="O161" s="90">
        <v>914.76</v>
      </c>
      <c r="P161" s="87">
        <f t="shared" si="44"/>
        <v>20805.179999999997</v>
      </c>
      <c r="Q161" s="87">
        <f t="shared" si="41"/>
        <v>17971</v>
      </c>
      <c r="R161" s="87">
        <f t="shared" si="42"/>
        <v>14169.54</v>
      </c>
      <c r="S161" s="87">
        <f t="shared" si="43"/>
        <v>78829</v>
      </c>
      <c r="T161" s="93">
        <v>111</v>
      </c>
      <c r="U161" s="42"/>
    </row>
    <row r="162" spans="1:27" s="1" customFormat="1" ht="16.5" x14ac:dyDescent="0.25">
      <c r="A162" s="84">
        <v>148</v>
      </c>
      <c r="B162" s="72" t="s">
        <v>451</v>
      </c>
      <c r="C162" s="72" t="s">
        <v>452</v>
      </c>
      <c r="D162" s="73" t="s">
        <v>58</v>
      </c>
      <c r="E162" s="74" t="s">
        <v>352</v>
      </c>
      <c r="F162" s="71" t="s">
        <v>28</v>
      </c>
      <c r="G162" s="90">
        <v>19448</v>
      </c>
      <c r="H162" s="91">
        <v>0</v>
      </c>
      <c r="I162" s="87">
        <v>25</v>
      </c>
      <c r="J162" s="92">
        <f t="shared" si="37"/>
        <v>558.1576</v>
      </c>
      <c r="K162" s="92">
        <f t="shared" si="38"/>
        <v>1380.8079999999998</v>
      </c>
      <c r="L162" s="88">
        <f>+G162*1.1%</f>
        <v>213.92800000000003</v>
      </c>
      <c r="M162" s="92">
        <f t="shared" si="39"/>
        <v>591.2192</v>
      </c>
      <c r="N162" s="92">
        <f t="shared" si="40"/>
        <v>1378.8632</v>
      </c>
      <c r="O162" s="90">
        <v>0</v>
      </c>
      <c r="P162" s="87">
        <f t="shared" si="44"/>
        <v>4122.9759999999997</v>
      </c>
      <c r="Q162" s="87">
        <f t="shared" si="41"/>
        <v>1174.3768</v>
      </c>
      <c r="R162" s="87">
        <f t="shared" si="42"/>
        <v>2973.5991999999997</v>
      </c>
      <c r="S162" s="87">
        <f t="shared" si="43"/>
        <v>18273.623200000002</v>
      </c>
      <c r="T162" s="93">
        <v>111</v>
      </c>
      <c r="U162" s="42"/>
    </row>
    <row r="163" spans="1:27" s="1" customFormat="1" ht="16.5" customHeight="1" x14ac:dyDescent="0.25">
      <c r="A163" s="84">
        <v>149</v>
      </c>
      <c r="B163" s="72" t="s">
        <v>453</v>
      </c>
      <c r="C163" s="72" t="s">
        <v>454</v>
      </c>
      <c r="D163" s="73" t="s">
        <v>187</v>
      </c>
      <c r="E163" s="74" t="s">
        <v>104</v>
      </c>
      <c r="F163" s="71" t="s">
        <v>28</v>
      </c>
      <c r="G163" s="90">
        <v>29040</v>
      </c>
      <c r="H163" s="91">
        <v>0</v>
      </c>
      <c r="I163" s="92">
        <v>25</v>
      </c>
      <c r="J163" s="92">
        <f t="shared" si="37"/>
        <v>833.44799999999998</v>
      </c>
      <c r="K163" s="92">
        <f t="shared" si="38"/>
        <v>2061.8399999999997</v>
      </c>
      <c r="L163" s="88">
        <f>+G163*1.1%</f>
        <v>319.44000000000005</v>
      </c>
      <c r="M163" s="92">
        <f t="shared" si="39"/>
        <v>882.81600000000003</v>
      </c>
      <c r="N163" s="92">
        <f t="shared" si="40"/>
        <v>2058.9360000000001</v>
      </c>
      <c r="O163" s="90">
        <v>0</v>
      </c>
      <c r="P163" s="87">
        <f t="shared" si="44"/>
        <v>6156.48</v>
      </c>
      <c r="Q163" s="87">
        <f t="shared" si="41"/>
        <v>1741.2640000000001</v>
      </c>
      <c r="R163" s="87">
        <f t="shared" si="42"/>
        <v>4440.2160000000003</v>
      </c>
      <c r="S163" s="87">
        <f t="shared" si="43"/>
        <v>27298.736000000001</v>
      </c>
      <c r="T163" s="93">
        <v>111</v>
      </c>
      <c r="U163" s="42"/>
    </row>
    <row r="164" spans="1:27" s="1" customFormat="1" ht="16.5" x14ac:dyDescent="0.25">
      <c r="A164" s="84">
        <v>150</v>
      </c>
      <c r="B164" s="72" t="s">
        <v>455</v>
      </c>
      <c r="C164" s="72" t="s">
        <v>456</v>
      </c>
      <c r="D164" s="73" t="s">
        <v>117</v>
      </c>
      <c r="E164" s="74" t="s">
        <v>40</v>
      </c>
      <c r="F164" s="71" t="s">
        <v>28</v>
      </c>
      <c r="G164" s="90">
        <v>27951</v>
      </c>
      <c r="H164" s="91">
        <v>0</v>
      </c>
      <c r="I164" s="87">
        <v>25</v>
      </c>
      <c r="J164" s="92">
        <f t="shared" si="37"/>
        <v>802.19370000000004</v>
      </c>
      <c r="K164" s="92">
        <f t="shared" si="38"/>
        <v>1984.5209999999997</v>
      </c>
      <c r="L164" s="88">
        <f>+G164*1.1%</f>
        <v>307.46100000000001</v>
      </c>
      <c r="M164" s="92">
        <f t="shared" si="39"/>
        <v>849.71040000000005</v>
      </c>
      <c r="N164" s="92">
        <f t="shared" si="40"/>
        <v>1981.7259000000001</v>
      </c>
      <c r="O164" s="90">
        <v>0</v>
      </c>
      <c r="P164" s="87">
        <f t="shared" si="44"/>
        <v>5925.6120000000001</v>
      </c>
      <c r="Q164" s="87">
        <f t="shared" si="41"/>
        <v>1676.9041000000002</v>
      </c>
      <c r="R164" s="87">
        <f t="shared" si="42"/>
        <v>4273.7079000000003</v>
      </c>
      <c r="S164" s="87">
        <f t="shared" si="43"/>
        <v>26274.0959</v>
      </c>
      <c r="T164" s="93">
        <v>111</v>
      </c>
      <c r="U164" s="42"/>
    </row>
    <row r="165" spans="1:27" s="1" customFormat="1" ht="16.5" x14ac:dyDescent="0.25">
      <c r="A165" s="84">
        <v>151</v>
      </c>
      <c r="B165" s="72" t="s">
        <v>457</v>
      </c>
      <c r="C165" s="72" t="s">
        <v>458</v>
      </c>
      <c r="D165" s="73" t="s">
        <v>459</v>
      </c>
      <c r="E165" s="74" t="s">
        <v>460</v>
      </c>
      <c r="F165" s="71" t="s">
        <v>28</v>
      </c>
      <c r="G165" s="90">
        <v>50820</v>
      </c>
      <c r="H165" s="91">
        <v>2056.4699999999998</v>
      </c>
      <c r="I165" s="92">
        <v>25</v>
      </c>
      <c r="J165" s="92">
        <f t="shared" si="37"/>
        <v>1458.5339999999999</v>
      </c>
      <c r="K165" s="92">
        <f t="shared" si="38"/>
        <v>3608.22</v>
      </c>
      <c r="L165" s="88">
        <f>39420*1.1%</f>
        <v>433.62000000000006</v>
      </c>
      <c r="M165" s="92">
        <f t="shared" si="39"/>
        <v>1544.9279999999999</v>
      </c>
      <c r="N165" s="92">
        <f t="shared" si="40"/>
        <v>3603.1380000000004</v>
      </c>
      <c r="O165" s="90">
        <v>0</v>
      </c>
      <c r="P165" s="87">
        <f t="shared" si="44"/>
        <v>10648.44</v>
      </c>
      <c r="Q165" s="87">
        <f t="shared" si="41"/>
        <v>5084.9319999999998</v>
      </c>
      <c r="R165" s="87">
        <f t="shared" si="42"/>
        <v>7644.9780000000001</v>
      </c>
      <c r="S165" s="87">
        <f t="shared" si="43"/>
        <v>45735.067999999999</v>
      </c>
      <c r="T165" s="93">
        <v>111</v>
      </c>
      <c r="U165" s="42"/>
    </row>
    <row r="166" spans="1:27" s="1" customFormat="1" ht="16.5" x14ac:dyDescent="0.25">
      <c r="A166" s="84">
        <v>152</v>
      </c>
      <c r="B166" s="72" t="s">
        <v>461</v>
      </c>
      <c r="C166" s="72" t="s">
        <v>462</v>
      </c>
      <c r="D166" s="73" t="s">
        <v>83</v>
      </c>
      <c r="E166" s="74" t="s">
        <v>27</v>
      </c>
      <c r="F166" s="71" t="s">
        <v>28</v>
      </c>
      <c r="G166" s="90">
        <v>22770</v>
      </c>
      <c r="H166" s="91"/>
      <c r="I166" s="87">
        <v>25</v>
      </c>
      <c r="J166" s="92">
        <f t="shared" si="37"/>
        <v>653.49900000000002</v>
      </c>
      <c r="K166" s="92">
        <f t="shared" si="38"/>
        <v>1616.6699999999998</v>
      </c>
      <c r="L166" s="88">
        <f>+G166*1.1%</f>
        <v>250.47000000000003</v>
      </c>
      <c r="M166" s="92">
        <f t="shared" si="39"/>
        <v>692.20799999999997</v>
      </c>
      <c r="N166" s="92">
        <f t="shared" si="40"/>
        <v>1614.393</v>
      </c>
      <c r="O166" s="90">
        <v>0</v>
      </c>
      <c r="P166" s="87">
        <f t="shared" si="44"/>
        <v>4827.24</v>
      </c>
      <c r="Q166" s="87">
        <f t="shared" si="41"/>
        <v>1370.7069999999999</v>
      </c>
      <c r="R166" s="87">
        <f t="shared" si="42"/>
        <v>3481.5329999999999</v>
      </c>
      <c r="S166" s="87">
        <f t="shared" si="43"/>
        <v>21399.293000000001</v>
      </c>
      <c r="T166" s="93">
        <v>111</v>
      </c>
      <c r="U166" s="42"/>
    </row>
    <row r="167" spans="1:27" s="1" customFormat="1" ht="16.5" x14ac:dyDescent="0.25">
      <c r="A167" s="84">
        <v>153</v>
      </c>
      <c r="B167" s="72" t="s">
        <v>463</v>
      </c>
      <c r="C167" s="72" t="s">
        <v>464</v>
      </c>
      <c r="D167" s="73" t="s">
        <v>117</v>
      </c>
      <c r="E167" s="74" t="s">
        <v>104</v>
      </c>
      <c r="F167" s="71" t="s">
        <v>28</v>
      </c>
      <c r="G167" s="90">
        <f>33396+17424</f>
        <v>50820</v>
      </c>
      <c r="H167" s="91">
        <v>1777.24</v>
      </c>
      <c r="I167" s="92">
        <v>25</v>
      </c>
      <c r="J167" s="92">
        <f t="shared" si="37"/>
        <v>1458.5339999999999</v>
      </c>
      <c r="K167" s="92">
        <f t="shared" si="38"/>
        <v>3608.22</v>
      </c>
      <c r="L167" s="88">
        <f>39420*1.1%</f>
        <v>433.62000000000006</v>
      </c>
      <c r="M167" s="92">
        <f t="shared" si="39"/>
        <v>1544.9279999999999</v>
      </c>
      <c r="N167" s="92">
        <f t="shared" si="40"/>
        <v>3603.1380000000004</v>
      </c>
      <c r="O167" s="90">
        <v>1829.52</v>
      </c>
      <c r="P167" s="87">
        <f t="shared" si="44"/>
        <v>12477.960000000001</v>
      </c>
      <c r="Q167" s="87">
        <f t="shared" si="41"/>
        <v>6635.2219999999998</v>
      </c>
      <c r="R167" s="87">
        <f t="shared" si="42"/>
        <v>7644.9780000000001</v>
      </c>
      <c r="S167" s="87">
        <f t="shared" si="43"/>
        <v>44184.777999999998</v>
      </c>
      <c r="T167" s="93">
        <v>111</v>
      </c>
      <c r="U167" s="42"/>
    </row>
    <row r="168" spans="1:27" s="1" customFormat="1" ht="16.5" customHeight="1" x14ac:dyDescent="0.25">
      <c r="A168" s="84">
        <v>154</v>
      </c>
      <c r="B168" s="72" t="s">
        <v>465</v>
      </c>
      <c r="C168" s="72" t="s">
        <v>466</v>
      </c>
      <c r="D168" s="73" t="s">
        <v>39</v>
      </c>
      <c r="E168" s="74" t="s">
        <v>104</v>
      </c>
      <c r="F168" s="71" t="s">
        <v>28</v>
      </c>
      <c r="G168" s="90">
        <v>42350</v>
      </c>
      <c r="H168" s="91">
        <v>861.05</v>
      </c>
      <c r="I168" s="87">
        <v>25</v>
      </c>
      <c r="J168" s="92">
        <f t="shared" si="37"/>
        <v>1215.4449999999999</v>
      </c>
      <c r="K168" s="92">
        <f t="shared" si="38"/>
        <v>3006.85</v>
      </c>
      <c r="L168" s="88">
        <f>39420*1.1%</f>
        <v>433.62000000000006</v>
      </c>
      <c r="M168" s="92">
        <f t="shared" si="39"/>
        <v>1287.44</v>
      </c>
      <c r="N168" s="92">
        <f t="shared" si="40"/>
        <v>3002.6150000000002</v>
      </c>
      <c r="O168" s="90">
        <v>0</v>
      </c>
      <c r="P168" s="87">
        <f t="shared" si="44"/>
        <v>8945.9699999999993</v>
      </c>
      <c r="Q168" s="87">
        <f t="shared" si="41"/>
        <v>3388.9349999999999</v>
      </c>
      <c r="R168" s="87">
        <f t="shared" si="42"/>
        <v>6443.085</v>
      </c>
      <c r="S168" s="87">
        <f t="shared" si="43"/>
        <v>38961.065000000002</v>
      </c>
      <c r="T168" s="93">
        <v>111</v>
      </c>
      <c r="U168" s="42"/>
    </row>
    <row r="169" spans="1:27" s="1" customFormat="1" ht="16.5" x14ac:dyDescent="0.25">
      <c r="A169" s="84">
        <v>155</v>
      </c>
      <c r="B169" s="72" t="s">
        <v>467</v>
      </c>
      <c r="C169" s="72" t="s">
        <v>468</v>
      </c>
      <c r="D169" s="73" t="s">
        <v>138</v>
      </c>
      <c r="E169" s="74" t="s">
        <v>352</v>
      </c>
      <c r="F169" s="71" t="s">
        <v>28</v>
      </c>
      <c r="G169" s="90">
        <v>18975</v>
      </c>
      <c r="H169" s="91">
        <v>0</v>
      </c>
      <c r="I169" s="92">
        <v>25</v>
      </c>
      <c r="J169" s="92">
        <f t="shared" ref="J169:J179" si="45">+G169*2.87%</f>
        <v>544.58249999999998</v>
      </c>
      <c r="K169" s="92">
        <f t="shared" ref="K169:K179" si="46">+G169*7.1%</f>
        <v>1347.2249999999999</v>
      </c>
      <c r="L169" s="88">
        <f>+G169*1.1%</f>
        <v>208.72500000000002</v>
      </c>
      <c r="M169" s="92">
        <f t="shared" si="39"/>
        <v>576.84</v>
      </c>
      <c r="N169" s="92">
        <f t="shared" si="40"/>
        <v>1345.3275000000001</v>
      </c>
      <c r="O169" s="90">
        <v>0</v>
      </c>
      <c r="P169" s="87">
        <f t="shared" si="44"/>
        <v>4022.7</v>
      </c>
      <c r="Q169" s="87">
        <f t="shared" si="41"/>
        <v>1146.4225000000001</v>
      </c>
      <c r="R169" s="87">
        <f t="shared" si="42"/>
        <v>2901.2775000000001</v>
      </c>
      <c r="S169" s="87">
        <f t="shared" si="43"/>
        <v>17828.577499999999</v>
      </c>
      <c r="T169" s="93">
        <v>111</v>
      </c>
      <c r="U169" s="42"/>
    </row>
    <row r="170" spans="1:27" s="1" customFormat="1" ht="30" x14ac:dyDescent="0.25">
      <c r="A170" s="84">
        <v>156</v>
      </c>
      <c r="B170" s="72" t="s">
        <v>469</v>
      </c>
      <c r="C170" s="72" t="s">
        <v>470</v>
      </c>
      <c r="D170" s="73" t="s">
        <v>149</v>
      </c>
      <c r="E170" s="74" t="s">
        <v>471</v>
      </c>
      <c r="F170" s="71" t="s">
        <v>28</v>
      </c>
      <c r="G170" s="90">
        <v>39600</v>
      </c>
      <c r="H170" s="91">
        <v>472.93</v>
      </c>
      <c r="I170" s="87">
        <v>25</v>
      </c>
      <c r="J170" s="92">
        <f t="shared" si="45"/>
        <v>1136.52</v>
      </c>
      <c r="K170" s="92">
        <f t="shared" si="46"/>
        <v>2811.6</v>
      </c>
      <c r="L170" s="88">
        <f>39420*1.1%</f>
        <v>433.62000000000006</v>
      </c>
      <c r="M170" s="92">
        <f t="shared" si="39"/>
        <v>1203.8399999999999</v>
      </c>
      <c r="N170" s="92">
        <f t="shared" si="40"/>
        <v>2807.6400000000003</v>
      </c>
      <c r="O170" s="90">
        <v>0</v>
      </c>
      <c r="P170" s="87">
        <f t="shared" si="44"/>
        <v>8393.2200000000012</v>
      </c>
      <c r="Q170" s="87">
        <f t="shared" si="41"/>
        <v>2838.29</v>
      </c>
      <c r="R170" s="87">
        <f t="shared" si="42"/>
        <v>6052.8600000000006</v>
      </c>
      <c r="S170" s="87">
        <f t="shared" si="43"/>
        <v>36761.71</v>
      </c>
      <c r="T170" s="93">
        <v>111</v>
      </c>
      <c r="U170" s="42"/>
    </row>
    <row r="171" spans="1:27" s="1" customFormat="1" x14ac:dyDescent="0.25">
      <c r="A171" s="84">
        <v>157</v>
      </c>
      <c r="B171" s="72" t="s">
        <v>906</v>
      </c>
      <c r="C171" s="72" t="s">
        <v>907</v>
      </c>
      <c r="D171" s="73" t="s">
        <v>75</v>
      </c>
      <c r="E171" s="74" t="s">
        <v>52</v>
      </c>
      <c r="F171" s="71" t="s">
        <v>28</v>
      </c>
      <c r="G171" s="90">
        <v>10000</v>
      </c>
      <c r="H171" s="91">
        <v>0</v>
      </c>
      <c r="I171" s="92">
        <v>25</v>
      </c>
      <c r="J171" s="92">
        <f t="shared" si="45"/>
        <v>287</v>
      </c>
      <c r="K171" s="92">
        <f t="shared" si="46"/>
        <v>709.99999999999989</v>
      </c>
      <c r="L171" s="88">
        <f t="shared" ref="L171:L177" si="47">+G171*1.1%</f>
        <v>110.00000000000001</v>
      </c>
      <c r="M171" s="92">
        <f t="shared" si="39"/>
        <v>304</v>
      </c>
      <c r="N171" s="92">
        <f t="shared" si="40"/>
        <v>709</v>
      </c>
      <c r="O171" s="95"/>
      <c r="P171" s="87">
        <f t="shared" si="44"/>
        <v>2120</v>
      </c>
      <c r="Q171" s="87">
        <f t="shared" si="41"/>
        <v>616</v>
      </c>
      <c r="R171" s="87">
        <f t="shared" si="42"/>
        <v>1529</v>
      </c>
      <c r="S171" s="87">
        <f t="shared" si="43"/>
        <v>9384</v>
      </c>
      <c r="T171" s="93">
        <v>111</v>
      </c>
      <c r="U171" s="47"/>
      <c r="V171" s="3"/>
    </row>
    <row r="172" spans="1:27" s="1" customFormat="1" x14ac:dyDescent="0.25">
      <c r="A172" s="84">
        <v>158</v>
      </c>
      <c r="B172" s="72" t="s">
        <v>472</v>
      </c>
      <c r="C172" s="72" t="s">
        <v>473</v>
      </c>
      <c r="D172" s="73" t="s">
        <v>227</v>
      </c>
      <c r="E172" s="74" t="s">
        <v>380</v>
      </c>
      <c r="F172" s="71" t="s">
        <v>28</v>
      </c>
      <c r="G172" s="90">
        <v>16000</v>
      </c>
      <c r="H172" s="91"/>
      <c r="I172" s="87">
        <v>25</v>
      </c>
      <c r="J172" s="92">
        <f t="shared" si="45"/>
        <v>459.2</v>
      </c>
      <c r="K172" s="92">
        <f t="shared" si="46"/>
        <v>1136</v>
      </c>
      <c r="L172" s="88">
        <f t="shared" si="47"/>
        <v>176.00000000000003</v>
      </c>
      <c r="M172" s="92">
        <f t="shared" si="39"/>
        <v>486.4</v>
      </c>
      <c r="N172" s="92">
        <f t="shared" si="40"/>
        <v>1134.4000000000001</v>
      </c>
      <c r="O172" s="90"/>
      <c r="P172" s="87">
        <f t="shared" si="44"/>
        <v>3392</v>
      </c>
      <c r="Q172" s="87">
        <f t="shared" si="41"/>
        <v>970.59999999999991</v>
      </c>
      <c r="R172" s="87">
        <f t="shared" si="42"/>
        <v>2446.4</v>
      </c>
      <c r="S172" s="87">
        <f t="shared" si="43"/>
        <v>15029.4</v>
      </c>
      <c r="T172" s="93">
        <v>111</v>
      </c>
      <c r="U172" s="47"/>
      <c r="V172" s="3"/>
    </row>
    <row r="173" spans="1:27" s="157" customFormat="1" ht="16.5" x14ac:dyDescent="0.25">
      <c r="A173" s="84">
        <v>159</v>
      </c>
      <c r="B173" s="147" t="s">
        <v>474</v>
      </c>
      <c r="C173" s="147" t="s">
        <v>475</v>
      </c>
      <c r="D173" s="147" t="s">
        <v>138</v>
      </c>
      <c r="E173" s="148" t="s">
        <v>40</v>
      </c>
      <c r="F173" s="149" t="s">
        <v>28</v>
      </c>
      <c r="G173" s="150">
        <v>30000</v>
      </c>
      <c r="H173" s="138">
        <v>0</v>
      </c>
      <c r="I173" s="151">
        <v>25</v>
      </c>
      <c r="J173" s="152">
        <f t="shared" si="45"/>
        <v>861</v>
      </c>
      <c r="K173" s="152">
        <f t="shared" si="46"/>
        <v>2130</v>
      </c>
      <c r="L173" s="153">
        <f t="shared" si="47"/>
        <v>330.00000000000006</v>
      </c>
      <c r="M173" s="152">
        <f t="shared" si="39"/>
        <v>912</v>
      </c>
      <c r="N173" s="152">
        <f t="shared" si="40"/>
        <v>2127</v>
      </c>
      <c r="O173" s="154">
        <v>0</v>
      </c>
      <c r="P173" s="151">
        <f t="shared" si="44"/>
        <v>6360</v>
      </c>
      <c r="Q173" s="151">
        <f t="shared" si="41"/>
        <v>1798</v>
      </c>
      <c r="R173" s="151">
        <f t="shared" si="42"/>
        <v>4587</v>
      </c>
      <c r="S173" s="151">
        <f t="shared" si="43"/>
        <v>28202</v>
      </c>
      <c r="T173" s="155">
        <v>111</v>
      </c>
      <c r="U173" s="156"/>
      <c r="W173" s="158"/>
      <c r="X173" s="158"/>
      <c r="Y173" s="158"/>
      <c r="Z173" s="158"/>
      <c r="AA173" s="158"/>
    </row>
    <row r="174" spans="1:27" s="3" customFormat="1" ht="16.5" x14ac:dyDescent="0.25">
      <c r="A174" s="84">
        <v>160</v>
      </c>
      <c r="B174" s="72" t="s">
        <v>476</v>
      </c>
      <c r="C174" s="72" t="s">
        <v>477</v>
      </c>
      <c r="D174" s="78" t="s">
        <v>51</v>
      </c>
      <c r="E174" s="78" t="s">
        <v>52</v>
      </c>
      <c r="F174" s="71" t="s">
        <v>28</v>
      </c>
      <c r="G174" s="90">
        <v>10350</v>
      </c>
      <c r="H174" s="91">
        <v>0</v>
      </c>
      <c r="I174" s="92">
        <v>25</v>
      </c>
      <c r="J174" s="92">
        <f t="shared" si="45"/>
        <v>297.04500000000002</v>
      </c>
      <c r="K174" s="92">
        <f t="shared" si="46"/>
        <v>734.84999999999991</v>
      </c>
      <c r="L174" s="88">
        <f t="shared" si="47"/>
        <v>113.85000000000001</v>
      </c>
      <c r="M174" s="92">
        <f t="shared" si="39"/>
        <v>314.64</v>
      </c>
      <c r="N174" s="92">
        <f t="shared" si="40"/>
        <v>733.81500000000005</v>
      </c>
      <c r="O174" s="90">
        <v>0</v>
      </c>
      <c r="P174" s="87">
        <f t="shared" si="44"/>
        <v>2194.1999999999998</v>
      </c>
      <c r="Q174" s="87">
        <f t="shared" si="41"/>
        <v>636.68499999999995</v>
      </c>
      <c r="R174" s="87">
        <f t="shared" si="42"/>
        <v>1582.5149999999999</v>
      </c>
      <c r="S174" s="87">
        <f t="shared" si="43"/>
        <v>9713.3150000000005</v>
      </c>
      <c r="T174" s="93"/>
      <c r="U174" s="42"/>
      <c r="V174" s="1"/>
      <c r="W174" s="1"/>
      <c r="X174" s="1"/>
      <c r="Y174" s="1"/>
      <c r="Z174" s="1"/>
      <c r="AA174" s="1"/>
    </row>
    <row r="175" spans="1:27" s="1" customFormat="1" ht="16.5" x14ac:dyDescent="0.25">
      <c r="A175" s="84">
        <v>161</v>
      </c>
      <c r="B175" s="72" t="s">
        <v>478</v>
      </c>
      <c r="C175" s="72" t="s">
        <v>479</v>
      </c>
      <c r="D175" s="78" t="s">
        <v>149</v>
      </c>
      <c r="E175" s="78" t="s">
        <v>72</v>
      </c>
      <c r="F175" s="71" t="s">
        <v>28</v>
      </c>
      <c r="G175" s="90">
        <v>25000</v>
      </c>
      <c r="H175" s="91"/>
      <c r="I175" s="92">
        <v>25</v>
      </c>
      <c r="J175" s="92">
        <f t="shared" si="45"/>
        <v>717.5</v>
      </c>
      <c r="K175" s="92">
        <f t="shared" si="46"/>
        <v>1774.9999999999998</v>
      </c>
      <c r="L175" s="88">
        <f t="shared" si="47"/>
        <v>275</v>
      </c>
      <c r="M175" s="92">
        <f t="shared" si="39"/>
        <v>760</v>
      </c>
      <c r="N175" s="92">
        <f t="shared" si="40"/>
        <v>1772.5000000000002</v>
      </c>
      <c r="O175" s="90"/>
      <c r="P175" s="87">
        <f t="shared" si="44"/>
        <v>5300</v>
      </c>
      <c r="Q175" s="87">
        <f t="shared" si="41"/>
        <v>1502.5</v>
      </c>
      <c r="R175" s="87">
        <f t="shared" si="42"/>
        <v>3822.5</v>
      </c>
      <c r="S175" s="87">
        <f t="shared" si="43"/>
        <v>23497.5</v>
      </c>
      <c r="T175" s="93">
        <v>111</v>
      </c>
      <c r="U175" s="42"/>
    </row>
    <row r="176" spans="1:27" s="1" customFormat="1" ht="16.5" customHeight="1" x14ac:dyDescent="0.25">
      <c r="A176" s="84">
        <v>162</v>
      </c>
      <c r="B176" s="72" t="s">
        <v>480</v>
      </c>
      <c r="C176" s="72" t="s">
        <v>481</v>
      </c>
      <c r="D176" s="73" t="s">
        <v>58</v>
      </c>
      <c r="E176" s="74" t="s">
        <v>237</v>
      </c>
      <c r="F176" s="71" t="s">
        <v>28</v>
      </c>
      <c r="G176" s="90">
        <v>18216</v>
      </c>
      <c r="H176" s="91">
        <v>0</v>
      </c>
      <c r="I176" s="87">
        <v>25</v>
      </c>
      <c r="J176" s="92">
        <f t="shared" si="45"/>
        <v>522.79920000000004</v>
      </c>
      <c r="K176" s="92">
        <f t="shared" si="46"/>
        <v>1293.3359999999998</v>
      </c>
      <c r="L176" s="88">
        <f t="shared" si="47"/>
        <v>200.37600000000003</v>
      </c>
      <c r="M176" s="92">
        <f t="shared" si="39"/>
        <v>553.76639999999998</v>
      </c>
      <c r="N176" s="92">
        <f t="shared" si="40"/>
        <v>1291.5144</v>
      </c>
      <c r="O176" s="90">
        <v>0</v>
      </c>
      <c r="P176" s="87">
        <f t="shared" si="44"/>
        <v>3861.7919999999995</v>
      </c>
      <c r="Q176" s="87">
        <f t="shared" si="41"/>
        <v>1101.5655999999999</v>
      </c>
      <c r="R176" s="87">
        <f t="shared" si="42"/>
        <v>2785.2263999999996</v>
      </c>
      <c r="S176" s="87">
        <f t="shared" si="43"/>
        <v>17114.434399999998</v>
      </c>
      <c r="T176" s="93">
        <v>111</v>
      </c>
      <c r="U176" s="42"/>
    </row>
    <row r="177" spans="1:27" s="1" customFormat="1" ht="16.5" x14ac:dyDescent="0.25">
      <c r="A177" s="84">
        <v>163</v>
      </c>
      <c r="B177" s="72" t="s">
        <v>482</v>
      </c>
      <c r="C177" s="72" t="s">
        <v>483</v>
      </c>
      <c r="D177" s="73" t="s">
        <v>230</v>
      </c>
      <c r="E177" s="74" t="s">
        <v>40</v>
      </c>
      <c r="F177" s="71" t="s">
        <v>28</v>
      </c>
      <c r="G177" s="90">
        <v>36064.050000000003</v>
      </c>
      <c r="H177" s="91"/>
      <c r="I177" s="92">
        <v>25</v>
      </c>
      <c r="J177" s="92">
        <f t="shared" si="45"/>
        <v>1035.038235</v>
      </c>
      <c r="K177" s="92">
        <f t="shared" si="46"/>
        <v>2560.5475499999998</v>
      </c>
      <c r="L177" s="88">
        <f t="shared" si="47"/>
        <v>396.7045500000001</v>
      </c>
      <c r="M177" s="92">
        <f t="shared" si="39"/>
        <v>1096.3471200000001</v>
      </c>
      <c r="N177" s="92">
        <f t="shared" si="40"/>
        <v>2556.9411450000002</v>
      </c>
      <c r="O177" s="90">
        <v>0</v>
      </c>
      <c r="P177" s="87">
        <f t="shared" si="44"/>
        <v>7645.5786000000007</v>
      </c>
      <c r="Q177" s="87">
        <f t="shared" si="41"/>
        <v>2156.3853550000003</v>
      </c>
      <c r="R177" s="87">
        <f t="shared" si="42"/>
        <v>5514.1932450000004</v>
      </c>
      <c r="S177" s="87">
        <f t="shared" si="43"/>
        <v>33907.664645000004</v>
      </c>
      <c r="T177" s="93">
        <v>111</v>
      </c>
      <c r="U177" s="42"/>
    </row>
    <row r="178" spans="1:27" s="1" customFormat="1" x14ac:dyDescent="0.25">
      <c r="A178" s="84">
        <v>164</v>
      </c>
      <c r="B178" s="72" t="s">
        <v>484</v>
      </c>
      <c r="C178" s="72" t="s">
        <v>485</v>
      </c>
      <c r="D178" s="73" t="s">
        <v>81</v>
      </c>
      <c r="E178" s="74" t="s">
        <v>325</v>
      </c>
      <c r="F178" s="71" t="s">
        <v>28</v>
      </c>
      <c r="G178" s="90">
        <v>108900</v>
      </c>
      <c r="H178" s="91">
        <v>14467.93</v>
      </c>
      <c r="I178" s="87">
        <v>25</v>
      </c>
      <c r="J178" s="92">
        <f t="shared" si="45"/>
        <v>3125.43</v>
      </c>
      <c r="K178" s="92">
        <f t="shared" si="46"/>
        <v>7731.9</v>
      </c>
      <c r="L178" s="88">
        <f>39420*1.1%</f>
        <v>433.62000000000006</v>
      </c>
      <c r="M178" s="92">
        <f>98550*3.04%</f>
        <v>2995.92</v>
      </c>
      <c r="N178" s="92">
        <v>6987.2</v>
      </c>
      <c r="O178" s="91">
        <v>0</v>
      </c>
      <c r="P178" s="87">
        <f t="shared" si="44"/>
        <v>21274.07</v>
      </c>
      <c r="Q178" s="87">
        <f t="shared" si="41"/>
        <v>20614.28</v>
      </c>
      <c r="R178" s="87">
        <f t="shared" si="42"/>
        <v>15152.72</v>
      </c>
      <c r="S178" s="87">
        <f t="shared" si="43"/>
        <v>88285.72</v>
      </c>
      <c r="T178" s="93">
        <v>111</v>
      </c>
      <c r="U178" s="47"/>
      <c r="V178" s="3"/>
    </row>
    <row r="179" spans="1:27" s="1" customFormat="1" ht="30" x14ac:dyDescent="0.25">
      <c r="A179" s="84">
        <v>165</v>
      </c>
      <c r="B179" s="72" t="s">
        <v>486</v>
      </c>
      <c r="C179" s="72" t="s">
        <v>487</v>
      </c>
      <c r="D179" s="73" t="s">
        <v>149</v>
      </c>
      <c r="E179" s="74" t="s">
        <v>72</v>
      </c>
      <c r="F179" s="71" t="s">
        <v>28</v>
      </c>
      <c r="G179" s="90">
        <v>24926</v>
      </c>
      <c r="H179" s="91">
        <v>0</v>
      </c>
      <c r="I179" s="92">
        <v>25</v>
      </c>
      <c r="J179" s="92">
        <f t="shared" si="45"/>
        <v>715.37620000000004</v>
      </c>
      <c r="K179" s="92">
        <f t="shared" si="46"/>
        <v>1769.7459999999999</v>
      </c>
      <c r="L179" s="88">
        <f>+G179*1.1%</f>
        <v>274.18600000000004</v>
      </c>
      <c r="M179" s="92">
        <f>+G179*3.04%</f>
        <v>757.75040000000001</v>
      </c>
      <c r="N179" s="92">
        <f>+G179*7.09%</f>
        <v>1767.2534000000001</v>
      </c>
      <c r="O179" s="90">
        <v>0</v>
      </c>
      <c r="P179" s="87">
        <f t="shared" si="44"/>
        <v>5284.3119999999999</v>
      </c>
      <c r="Q179" s="87">
        <f t="shared" si="41"/>
        <v>1498.1266000000001</v>
      </c>
      <c r="R179" s="87">
        <f t="shared" si="42"/>
        <v>3811.1853999999998</v>
      </c>
      <c r="S179" s="87">
        <f t="shared" si="43"/>
        <v>23427.8734</v>
      </c>
      <c r="T179" s="93">
        <v>111</v>
      </c>
      <c r="U179" s="42"/>
      <c r="W179" s="3"/>
      <c r="X179" s="3"/>
      <c r="Y179" s="3"/>
      <c r="Z179" s="3"/>
      <c r="AA179" s="3"/>
    </row>
    <row r="180" spans="1:27" s="3" customFormat="1" ht="16.5" x14ac:dyDescent="0.25">
      <c r="A180" s="84">
        <v>166</v>
      </c>
      <c r="B180" s="72" t="s">
        <v>488</v>
      </c>
      <c r="C180" s="72" t="s">
        <v>489</v>
      </c>
      <c r="D180" s="73" t="s">
        <v>138</v>
      </c>
      <c r="E180" s="74" t="s">
        <v>490</v>
      </c>
      <c r="F180" s="71" t="s">
        <v>28</v>
      </c>
      <c r="G180" s="90">
        <v>325820</v>
      </c>
      <c r="H180" s="91">
        <v>68065.100000000006</v>
      </c>
      <c r="I180" s="87">
        <v>25</v>
      </c>
      <c r="J180" s="92">
        <v>5656.77</v>
      </c>
      <c r="K180" s="92">
        <v>13994.1</v>
      </c>
      <c r="L180" s="88">
        <f>39420*1.1%</f>
        <v>433.62000000000006</v>
      </c>
      <c r="M180" s="92">
        <v>2995.92</v>
      </c>
      <c r="N180" s="92">
        <v>6987.2</v>
      </c>
      <c r="O180" s="90">
        <v>0</v>
      </c>
      <c r="P180" s="87">
        <f t="shared" si="44"/>
        <v>30067.610000000004</v>
      </c>
      <c r="Q180" s="87">
        <f t="shared" si="41"/>
        <v>76742.790000000008</v>
      </c>
      <c r="R180" s="87">
        <f t="shared" si="42"/>
        <v>21414.920000000002</v>
      </c>
      <c r="S180" s="87">
        <f t="shared" si="43"/>
        <v>249077.21</v>
      </c>
      <c r="T180" s="93">
        <v>111</v>
      </c>
      <c r="U180" s="42"/>
      <c r="V180" s="1"/>
      <c r="W180" s="1"/>
      <c r="X180" s="1"/>
      <c r="Y180" s="1"/>
      <c r="Z180" s="1"/>
      <c r="AA180" s="1"/>
    </row>
    <row r="181" spans="1:27" s="1" customFormat="1" ht="16.5" x14ac:dyDescent="0.25">
      <c r="A181" s="84">
        <v>167</v>
      </c>
      <c r="B181" s="72" t="s">
        <v>491</v>
      </c>
      <c r="C181" s="72" t="s">
        <v>492</v>
      </c>
      <c r="D181" s="78" t="s">
        <v>93</v>
      </c>
      <c r="E181" s="78" t="s">
        <v>72</v>
      </c>
      <c r="F181" s="71" t="s">
        <v>28</v>
      </c>
      <c r="G181" s="90">
        <v>16000</v>
      </c>
      <c r="H181" s="91">
        <v>0</v>
      </c>
      <c r="I181" s="92">
        <v>25</v>
      </c>
      <c r="J181" s="92">
        <f t="shared" ref="J181:J212" si="48">+G181*2.87%</f>
        <v>459.2</v>
      </c>
      <c r="K181" s="92">
        <f t="shared" ref="K181:K212" si="49">+G181*7.1%</f>
        <v>1136</v>
      </c>
      <c r="L181" s="88">
        <f>+G181*1.1%</f>
        <v>176.00000000000003</v>
      </c>
      <c r="M181" s="92">
        <f t="shared" ref="M181:M226" si="50">+G181*3.04%</f>
        <v>486.4</v>
      </c>
      <c r="N181" s="92">
        <f t="shared" ref="N181:N226" si="51">+G181*7.09%</f>
        <v>1134.4000000000001</v>
      </c>
      <c r="O181" s="90">
        <v>0</v>
      </c>
      <c r="P181" s="87">
        <f t="shared" si="44"/>
        <v>3392</v>
      </c>
      <c r="Q181" s="87">
        <f t="shared" si="41"/>
        <v>970.59999999999991</v>
      </c>
      <c r="R181" s="87">
        <f t="shared" si="42"/>
        <v>2446.4</v>
      </c>
      <c r="S181" s="87">
        <f t="shared" si="43"/>
        <v>15029.4</v>
      </c>
      <c r="T181" s="93">
        <v>111</v>
      </c>
      <c r="U181" s="42"/>
    </row>
    <row r="182" spans="1:27" s="1" customFormat="1" ht="16.5" x14ac:dyDescent="0.25">
      <c r="A182" s="84">
        <v>168</v>
      </c>
      <c r="B182" s="72" t="s">
        <v>493</v>
      </c>
      <c r="C182" s="72" t="s">
        <v>494</v>
      </c>
      <c r="D182" s="73" t="s">
        <v>298</v>
      </c>
      <c r="E182" s="74" t="s">
        <v>299</v>
      </c>
      <c r="F182" s="71" t="s">
        <v>28</v>
      </c>
      <c r="G182" s="90">
        <v>22770</v>
      </c>
      <c r="H182" s="91">
        <v>0</v>
      </c>
      <c r="I182" s="87">
        <v>25</v>
      </c>
      <c r="J182" s="92">
        <f t="shared" si="48"/>
        <v>653.49900000000002</v>
      </c>
      <c r="K182" s="92">
        <f t="shared" si="49"/>
        <v>1616.6699999999998</v>
      </c>
      <c r="L182" s="88">
        <f>+G182*1.1%</f>
        <v>250.47000000000003</v>
      </c>
      <c r="M182" s="92">
        <f t="shared" si="50"/>
        <v>692.20799999999997</v>
      </c>
      <c r="N182" s="92">
        <f t="shared" si="51"/>
        <v>1614.393</v>
      </c>
      <c r="O182" s="90">
        <v>0</v>
      </c>
      <c r="P182" s="87">
        <f t="shared" si="44"/>
        <v>4827.24</v>
      </c>
      <c r="Q182" s="87">
        <f t="shared" si="41"/>
        <v>1370.7069999999999</v>
      </c>
      <c r="R182" s="87">
        <f t="shared" si="42"/>
        <v>3481.5329999999999</v>
      </c>
      <c r="S182" s="87">
        <f t="shared" si="43"/>
        <v>21399.293000000001</v>
      </c>
      <c r="T182" s="93">
        <v>111</v>
      </c>
      <c r="U182" s="42"/>
    </row>
    <row r="183" spans="1:27" s="1" customFormat="1" ht="16.5" x14ac:dyDescent="0.25">
      <c r="A183" s="84">
        <v>169</v>
      </c>
      <c r="B183" s="72" t="s">
        <v>495</v>
      </c>
      <c r="C183" s="72" t="s">
        <v>496</v>
      </c>
      <c r="D183" s="73" t="s">
        <v>83</v>
      </c>
      <c r="E183" s="74" t="s">
        <v>497</v>
      </c>
      <c r="F183" s="71" t="s">
        <v>28</v>
      </c>
      <c r="G183" s="90">
        <v>41745</v>
      </c>
      <c r="H183" s="91">
        <v>775.67</v>
      </c>
      <c r="I183" s="92">
        <v>25</v>
      </c>
      <c r="J183" s="92">
        <f t="shared" si="48"/>
        <v>1198.0815</v>
      </c>
      <c r="K183" s="92">
        <f t="shared" si="49"/>
        <v>2963.8949999999995</v>
      </c>
      <c r="L183" s="88">
        <f>39420*1.1%</f>
        <v>433.62000000000006</v>
      </c>
      <c r="M183" s="92">
        <f t="shared" si="50"/>
        <v>1269.048</v>
      </c>
      <c r="N183" s="92">
        <f t="shared" si="51"/>
        <v>2959.7205000000004</v>
      </c>
      <c r="O183" s="90">
        <v>0</v>
      </c>
      <c r="P183" s="87">
        <f t="shared" si="44"/>
        <v>8824.3649999999998</v>
      </c>
      <c r="Q183" s="87">
        <f t="shared" si="41"/>
        <v>3267.7995000000001</v>
      </c>
      <c r="R183" s="87">
        <f t="shared" si="42"/>
        <v>6357.2354999999998</v>
      </c>
      <c r="S183" s="87">
        <f t="shared" si="43"/>
        <v>38477.200499999999</v>
      </c>
      <c r="T183" s="93">
        <v>111</v>
      </c>
      <c r="U183" s="42"/>
    </row>
    <row r="184" spans="1:27" s="1" customFormat="1" ht="16.5" x14ac:dyDescent="0.25">
      <c r="A184" s="84">
        <v>170</v>
      </c>
      <c r="B184" s="78" t="s">
        <v>498</v>
      </c>
      <c r="C184" s="78" t="s">
        <v>499</v>
      </c>
      <c r="D184" s="78" t="s">
        <v>500</v>
      </c>
      <c r="E184" s="78" t="s">
        <v>501</v>
      </c>
      <c r="F184" s="71" t="s">
        <v>28</v>
      </c>
      <c r="G184" s="65">
        <v>48400</v>
      </c>
      <c r="H184" s="91">
        <v>1714.92</v>
      </c>
      <c r="I184" s="87">
        <v>25</v>
      </c>
      <c r="J184" s="92">
        <f t="shared" si="48"/>
        <v>1389.08</v>
      </c>
      <c r="K184" s="92">
        <f t="shared" si="49"/>
        <v>3436.3999999999996</v>
      </c>
      <c r="L184" s="88">
        <f>39420*1.1%</f>
        <v>433.62000000000006</v>
      </c>
      <c r="M184" s="92">
        <f t="shared" si="50"/>
        <v>1471.36</v>
      </c>
      <c r="N184" s="92">
        <f t="shared" si="51"/>
        <v>3431.5600000000004</v>
      </c>
      <c r="O184" s="90">
        <v>0</v>
      </c>
      <c r="P184" s="87">
        <f t="shared" si="44"/>
        <v>10162.02</v>
      </c>
      <c r="Q184" s="87">
        <f t="shared" si="41"/>
        <v>4600.3599999999997</v>
      </c>
      <c r="R184" s="87">
        <f t="shared" si="42"/>
        <v>7301.58</v>
      </c>
      <c r="S184" s="87">
        <f t="shared" si="43"/>
        <v>43799.64</v>
      </c>
      <c r="T184" s="93">
        <v>111</v>
      </c>
      <c r="U184" s="42"/>
    </row>
    <row r="185" spans="1:27" s="1" customFormat="1" ht="16.5" x14ac:dyDescent="0.25">
      <c r="A185" s="84">
        <v>171</v>
      </c>
      <c r="B185" s="72" t="s">
        <v>504</v>
      </c>
      <c r="C185" s="72" t="s">
        <v>505</v>
      </c>
      <c r="D185" s="73" t="s">
        <v>58</v>
      </c>
      <c r="E185" s="74" t="s">
        <v>96</v>
      </c>
      <c r="F185" s="71" t="s">
        <v>28</v>
      </c>
      <c r="G185" s="90">
        <v>15180</v>
      </c>
      <c r="H185" s="91">
        <v>0</v>
      </c>
      <c r="I185" s="87">
        <v>25</v>
      </c>
      <c r="J185" s="92">
        <f t="shared" si="48"/>
        <v>435.666</v>
      </c>
      <c r="K185" s="92">
        <f t="shared" si="49"/>
        <v>1077.78</v>
      </c>
      <c r="L185" s="88">
        <f t="shared" ref="L185:L202" si="52">+G185*1.1%</f>
        <v>166.98000000000002</v>
      </c>
      <c r="M185" s="92">
        <f t="shared" si="50"/>
        <v>461.47199999999998</v>
      </c>
      <c r="N185" s="92">
        <f t="shared" si="51"/>
        <v>1076.2620000000002</v>
      </c>
      <c r="O185" s="90">
        <v>0</v>
      </c>
      <c r="P185" s="87">
        <f t="shared" si="44"/>
        <v>3218.1600000000003</v>
      </c>
      <c r="Q185" s="87">
        <f t="shared" si="41"/>
        <v>922.13799999999992</v>
      </c>
      <c r="R185" s="87">
        <f t="shared" si="42"/>
        <v>2321.0219999999999</v>
      </c>
      <c r="S185" s="87">
        <f t="shared" si="43"/>
        <v>14257.862000000001</v>
      </c>
      <c r="T185" s="93">
        <v>111</v>
      </c>
      <c r="U185" s="42"/>
    </row>
    <row r="186" spans="1:27" s="1" customFormat="1" ht="16.5" x14ac:dyDescent="0.25">
      <c r="A186" s="84">
        <v>172</v>
      </c>
      <c r="B186" s="72" t="s">
        <v>508</v>
      </c>
      <c r="C186" s="72" t="s">
        <v>509</v>
      </c>
      <c r="D186" s="73" t="s">
        <v>81</v>
      </c>
      <c r="E186" s="74" t="s">
        <v>104</v>
      </c>
      <c r="F186" s="71" t="s">
        <v>28</v>
      </c>
      <c r="G186" s="90">
        <v>30000</v>
      </c>
      <c r="H186" s="91"/>
      <c r="I186" s="92">
        <v>25</v>
      </c>
      <c r="J186" s="92">
        <f t="shared" si="48"/>
        <v>861</v>
      </c>
      <c r="K186" s="92">
        <f t="shared" si="49"/>
        <v>2130</v>
      </c>
      <c r="L186" s="88">
        <f t="shared" si="52"/>
        <v>330.00000000000006</v>
      </c>
      <c r="M186" s="92">
        <f t="shared" si="50"/>
        <v>912</v>
      </c>
      <c r="N186" s="92">
        <f t="shared" si="51"/>
        <v>2127</v>
      </c>
      <c r="O186" s="90"/>
      <c r="P186" s="87">
        <f t="shared" si="44"/>
        <v>6360</v>
      </c>
      <c r="Q186" s="87">
        <f t="shared" si="41"/>
        <v>1798</v>
      </c>
      <c r="R186" s="87">
        <f t="shared" si="42"/>
        <v>4587</v>
      </c>
      <c r="S186" s="87">
        <f t="shared" si="43"/>
        <v>28202</v>
      </c>
      <c r="T186" s="93">
        <v>111</v>
      </c>
      <c r="U186" s="42"/>
    </row>
    <row r="187" spans="1:27" s="1" customFormat="1" ht="16.5" customHeight="1" x14ac:dyDescent="0.25">
      <c r="A187" s="84">
        <v>173</v>
      </c>
      <c r="B187" s="72" t="s">
        <v>506</v>
      </c>
      <c r="C187" s="72" t="s">
        <v>507</v>
      </c>
      <c r="D187" s="73" t="s">
        <v>58</v>
      </c>
      <c r="E187" s="74" t="s">
        <v>352</v>
      </c>
      <c r="F187" s="71" t="s">
        <v>28</v>
      </c>
      <c r="G187" s="90">
        <v>19448</v>
      </c>
      <c r="H187" s="91">
        <v>0</v>
      </c>
      <c r="I187" s="87">
        <v>25</v>
      </c>
      <c r="J187" s="92">
        <f t="shared" si="48"/>
        <v>558.1576</v>
      </c>
      <c r="K187" s="92">
        <f t="shared" si="49"/>
        <v>1380.8079999999998</v>
      </c>
      <c r="L187" s="88">
        <f t="shared" si="52"/>
        <v>213.92800000000003</v>
      </c>
      <c r="M187" s="92">
        <f t="shared" si="50"/>
        <v>591.2192</v>
      </c>
      <c r="N187" s="92">
        <f t="shared" si="51"/>
        <v>1378.8632</v>
      </c>
      <c r="O187" s="90">
        <v>0</v>
      </c>
      <c r="P187" s="87">
        <f t="shared" si="44"/>
        <v>4122.9759999999997</v>
      </c>
      <c r="Q187" s="87">
        <f t="shared" si="41"/>
        <v>1174.3768</v>
      </c>
      <c r="R187" s="87">
        <f t="shared" si="42"/>
        <v>2973.5991999999997</v>
      </c>
      <c r="S187" s="87">
        <f t="shared" si="43"/>
        <v>18273.623200000002</v>
      </c>
      <c r="T187" s="93">
        <v>111</v>
      </c>
      <c r="U187" s="42"/>
    </row>
    <row r="188" spans="1:27" s="1" customFormat="1" ht="30" customHeight="1" x14ac:dyDescent="0.2">
      <c r="A188" s="84">
        <v>174</v>
      </c>
      <c r="B188" s="76" t="s">
        <v>502</v>
      </c>
      <c r="C188" s="76" t="s">
        <v>503</v>
      </c>
      <c r="D188" s="76" t="s">
        <v>81</v>
      </c>
      <c r="E188" s="76" t="s">
        <v>96</v>
      </c>
      <c r="F188" s="71" t="s">
        <v>28</v>
      </c>
      <c r="G188" s="94">
        <f>4000+15000</f>
        <v>19000</v>
      </c>
      <c r="H188" s="91"/>
      <c r="I188" s="92">
        <v>25</v>
      </c>
      <c r="J188" s="92">
        <f t="shared" si="48"/>
        <v>545.29999999999995</v>
      </c>
      <c r="K188" s="92">
        <f t="shared" si="49"/>
        <v>1348.9999999999998</v>
      </c>
      <c r="L188" s="88">
        <f t="shared" si="52"/>
        <v>209.00000000000003</v>
      </c>
      <c r="M188" s="92">
        <f t="shared" si="50"/>
        <v>577.6</v>
      </c>
      <c r="N188" s="92">
        <f t="shared" si="51"/>
        <v>1347.1000000000001</v>
      </c>
      <c r="O188" s="90"/>
      <c r="P188" s="87">
        <f t="shared" si="44"/>
        <v>4028</v>
      </c>
      <c r="Q188" s="87">
        <f t="shared" si="41"/>
        <v>1147.9000000000001</v>
      </c>
      <c r="R188" s="87">
        <f t="shared" si="42"/>
        <v>2905.1</v>
      </c>
      <c r="S188" s="87">
        <f t="shared" si="43"/>
        <v>17852.099999999999</v>
      </c>
      <c r="T188" s="93">
        <v>111</v>
      </c>
      <c r="U188" s="42"/>
    </row>
    <row r="189" spans="1:27" s="1" customFormat="1" ht="30" x14ac:dyDescent="0.25">
      <c r="A189" s="84">
        <v>175</v>
      </c>
      <c r="B189" s="72" t="s">
        <v>510</v>
      </c>
      <c r="C189" s="72" t="s">
        <v>511</v>
      </c>
      <c r="D189" s="73" t="s">
        <v>355</v>
      </c>
      <c r="E189" s="74" t="s">
        <v>48</v>
      </c>
      <c r="F189" s="71" t="s">
        <v>28</v>
      </c>
      <c r="G189" s="90">
        <v>36300</v>
      </c>
      <c r="H189" s="91">
        <v>7.19</v>
      </c>
      <c r="I189" s="87">
        <v>25</v>
      </c>
      <c r="J189" s="92">
        <f t="shared" si="48"/>
        <v>1041.81</v>
      </c>
      <c r="K189" s="92">
        <f t="shared" si="49"/>
        <v>2577.2999999999997</v>
      </c>
      <c r="L189" s="88">
        <f t="shared" si="52"/>
        <v>399.30000000000007</v>
      </c>
      <c r="M189" s="92">
        <f t="shared" si="50"/>
        <v>1103.52</v>
      </c>
      <c r="N189" s="92">
        <f t="shared" si="51"/>
        <v>2573.67</v>
      </c>
      <c r="O189" s="90">
        <v>0</v>
      </c>
      <c r="P189" s="87">
        <f t="shared" si="44"/>
        <v>7695.6</v>
      </c>
      <c r="Q189" s="87">
        <f t="shared" si="41"/>
        <v>2177.52</v>
      </c>
      <c r="R189" s="87">
        <f t="shared" si="42"/>
        <v>5550.27</v>
      </c>
      <c r="S189" s="87">
        <f t="shared" si="43"/>
        <v>34122.480000000003</v>
      </c>
      <c r="T189" s="93">
        <v>111</v>
      </c>
      <c r="U189" s="42"/>
    </row>
    <row r="190" spans="1:27" s="1" customFormat="1" ht="16.5" x14ac:dyDescent="0.25">
      <c r="A190" s="84">
        <v>176</v>
      </c>
      <c r="B190" s="72" t="s">
        <v>512</v>
      </c>
      <c r="C190" s="72" t="s">
        <v>513</v>
      </c>
      <c r="D190" s="73" t="s">
        <v>328</v>
      </c>
      <c r="E190" s="74" t="s">
        <v>40</v>
      </c>
      <c r="F190" s="71" t="s">
        <v>28</v>
      </c>
      <c r="G190" s="90">
        <v>20000</v>
      </c>
      <c r="H190" s="91">
        <v>0</v>
      </c>
      <c r="I190" s="92">
        <v>25</v>
      </c>
      <c r="J190" s="92">
        <f t="shared" si="48"/>
        <v>574</v>
      </c>
      <c r="K190" s="92">
        <f t="shared" si="49"/>
        <v>1419.9999999999998</v>
      </c>
      <c r="L190" s="88">
        <f t="shared" si="52"/>
        <v>220.00000000000003</v>
      </c>
      <c r="M190" s="92">
        <f t="shared" si="50"/>
        <v>608</v>
      </c>
      <c r="N190" s="92">
        <f t="shared" si="51"/>
        <v>1418</v>
      </c>
      <c r="O190" s="90"/>
      <c r="P190" s="87">
        <f t="shared" si="44"/>
        <v>4240</v>
      </c>
      <c r="Q190" s="87">
        <f t="shared" si="41"/>
        <v>1207</v>
      </c>
      <c r="R190" s="87">
        <f t="shared" si="42"/>
        <v>3058</v>
      </c>
      <c r="S190" s="87">
        <f t="shared" si="43"/>
        <v>18793</v>
      </c>
      <c r="T190" s="93">
        <v>111</v>
      </c>
      <c r="U190" s="42"/>
    </row>
    <row r="191" spans="1:27" s="1" customFormat="1" ht="16.5" x14ac:dyDescent="0.25">
      <c r="A191" s="84">
        <v>177</v>
      </c>
      <c r="B191" s="72" t="s">
        <v>514</v>
      </c>
      <c r="C191" s="72" t="s">
        <v>515</v>
      </c>
      <c r="D191" s="73" t="s">
        <v>117</v>
      </c>
      <c r="E191" s="74" t="s">
        <v>40</v>
      </c>
      <c r="F191" s="71" t="s">
        <v>28</v>
      </c>
      <c r="G191" s="90">
        <v>29040</v>
      </c>
      <c r="H191" s="91">
        <v>0</v>
      </c>
      <c r="I191" s="87">
        <v>25</v>
      </c>
      <c r="J191" s="92">
        <f t="shared" si="48"/>
        <v>833.44799999999998</v>
      </c>
      <c r="K191" s="92">
        <f t="shared" si="49"/>
        <v>2061.8399999999997</v>
      </c>
      <c r="L191" s="88">
        <f t="shared" si="52"/>
        <v>319.44000000000005</v>
      </c>
      <c r="M191" s="92">
        <f t="shared" si="50"/>
        <v>882.81600000000003</v>
      </c>
      <c r="N191" s="92">
        <f t="shared" si="51"/>
        <v>2058.9360000000001</v>
      </c>
      <c r="O191" s="90">
        <v>0</v>
      </c>
      <c r="P191" s="87">
        <f t="shared" si="44"/>
        <v>6156.48</v>
      </c>
      <c r="Q191" s="87">
        <f t="shared" si="41"/>
        <v>1741.2640000000001</v>
      </c>
      <c r="R191" s="87">
        <f t="shared" si="42"/>
        <v>4440.2160000000003</v>
      </c>
      <c r="S191" s="87">
        <f t="shared" si="43"/>
        <v>27298.736000000001</v>
      </c>
      <c r="T191" s="93">
        <v>111</v>
      </c>
      <c r="U191" s="42"/>
    </row>
    <row r="192" spans="1:27" s="1" customFormat="1" ht="16.5" x14ac:dyDescent="0.25">
      <c r="A192" s="84">
        <v>178</v>
      </c>
      <c r="B192" s="78" t="s">
        <v>516</v>
      </c>
      <c r="C192" s="78" t="s">
        <v>517</v>
      </c>
      <c r="D192" s="78" t="s">
        <v>47</v>
      </c>
      <c r="E192" s="78" t="s">
        <v>48</v>
      </c>
      <c r="F192" s="71" t="s">
        <v>28</v>
      </c>
      <c r="G192" s="65">
        <v>30000</v>
      </c>
      <c r="H192" s="91">
        <v>0</v>
      </c>
      <c r="I192" s="92">
        <v>25</v>
      </c>
      <c r="J192" s="92">
        <f t="shared" si="48"/>
        <v>861</v>
      </c>
      <c r="K192" s="92">
        <f t="shared" si="49"/>
        <v>2130</v>
      </c>
      <c r="L192" s="88">
        <f t="shared" si="52"/>
        <v>330.00000000000006</v>
      </c>
      <c r="M192" s="92">
        <f t="shared" si="50"/>
        <v>912</v>
      </c>
      <c r="N192" s="92">
        <f t="shared" si="51"/>
        <v>2127</v>
      </c>
      <c r="O192" s="90">
        <v>0</v>
      </c>
      <c r="P192" s="87">
        <f t="shared" si="44"/>
        <v>6360</v>
      </c>
      <c r="Q192" s="87">
        <f t="shared" si="41"/>
        <v>1798</v>
      </c>
      <c r="R192" s="87">
        <f t="shared" si="42"/>
        <v>4587</v>
      </c>
      <c r="S192" s="87">
        <f t="shared" si="43"/>
        <v>28202</v>
      </c>
      <c r="T192" s="93">
        <v>111</v>
      </c>
      <c r="U192" s="42"/>
    </row>
    <row r="193" spans="1:21" s="1" customFormat="1" ht="16.5" customHeight="1" x14ac:dyDescent="0.25">
      <c r="A193" s="84">
        <v>179</v>
      </c>
      <c r="B193" s="72" t="s">
        <v>518</v>
      </c>
      <c r="C193" s="72" t="s">
        <v>519</v>
      </c>
      <c r="D193" s="73" t="s">
        <v>113</v>
      </c>
      <c r="E193" s="74" t="s">
        <v>520</v>
      </c>
      <c r="F193" s="71" t="s">
        <v>28</v>
      </c>
      <c r="G193" s="90">
        <f>3180+19320</f>
        <v>22500</v>
      </c>
      <c r="H193" s="91"/>
      <c r="I193" s="87">
        <v>25</v>
      </c>
      <c r="J193" s="92">
        <f t="shared" si="48"/>
        <v>645.75</v>
      </c>
      <c r="K193" s="92">
        <f t="shared" si="49"/>
        <v>1597.4999999999998</v>
      </c>
      <c r="L193" s="88">
        <f t="shared" si="52"/>
        <v>247.50000000000003</v>
      </c>
      <c r="M193" s="92">
        <f t="shared" si="50"/>
        <v>684</v>
      </c>
      <c r="N193" s="92">
        <f t="shared" si="51"/>
        <v>1595.25</v>
      </c>
      <c r="O193" s="90"/>
      <c r="P193" s="87">
        <f t="shared" si="44"/>
        <v>4770</v>
      </c>
      <c r="Q193" s="87">
        <f t="shared" si="41"/>
        <v>1354.75</v>
      </c>
      <c r="R193" s="87">
        <f t="shared" si="42"/>
        <v>3440.25</v>
      </c>
      <c r="S193" s="87">
        <f t="shared" si="43"/>
        <v>21145.25</v>
      </c>
      <c r="T193" s="93">
        <v>111</v>
      </c>
      <c r="U193" s="42"/>
    </row>
    <row r="194" spans="1:21" s="1" customFormat="1" ht="16.5" customHeight="1" x14ac:dyDescent="0.2">
      <c r="A194" s="84">
        <v>180</v>
      </c>
      <c r="B194" s="72" t="s">
        <v>521</v>
      </c>
      <c r="C194" s="72" t="s">
        <v>522</v>
      </c>
      <c r="D194" s="76" t="s">
        <v>138</v>
      </c>
      <c r="E194" s="74" t="s">
        <v>523</v>
      </c>
      <c r="F194" s="71" t="s">
        <v>28</v>
      </c>
      <c r="G194" s="90">
        <f>3864+26136</f>
        <v>30000</v>
      </c>
      <c r="H194" s="91"/>
      <c r="I194" s="87">
        <v>25</v>
      </c>
      <c r="J194" s="92">
        <f t="shared" si="48"/>
        <v>861</v>
      </c>
      <c r="K194" s="92">
        <f t="shared" si="49"/>
        <v>2130</v>
      </c>
      <c r="L194" s="88">
        <f t="shared" si="52"/>
        <v>330.00000000000006</v>
      </c>
      <c r="M194" s="92">
        <f t="shared" si="50"/>
        <v>912</v>
      </c>
      <c r="N194" s="92">
        <f t="shared" si="51"/>
        <v>2127</v>
      </c>
      <c r="O194" s="90">
        <v>1829.52</v>
      </c>
      <c r="P194" s="87">
        <f t="shared" si="44"/>
        <v>8189.52</v>
      </c>
      <c r="Q194" s="87">
        <f t="shared" si="41"/>
        <v>3627.52</v>
      </c>
      <c r="R194" s="87">
        <f t="shared" si="42"/>
        <v>4587</v>
      </c>
      <c r="S194" s="87">
        <f t="shared" si="43"/>
        <v>26372.48</v>
      </c>
      <c r="T194" s="93">
        <v>111</v>
      </c>
      <c r="U194" s="42"/>
    </row>
    <row r="195" spans="1:21" s="1" customFormat="1" ht="16.5" x14ac:dyDescent="0.25">
      <c r="A195" s="84">
        <v>181</v>
      </c>
      <c r="B195" s="72" t="s">
        <v>524</v>
      </c>
      <c r="C195" s="72" t="s">
        <v>525</v>
      </c>
      <c r="D195" s="73" t="s">
        <v>211</v>
      </c>
      <c r="E195" s="74" t="s">
        <v>104</v>
      </c>
      <c r="F195" s="71" t="s">
        <v>28</v>
      </c>
      <c r="G195" s="90">
        <v>29537.66</v>
      </c>
      <c r="H195" s="91">
        <v>0</v>
      </c>
      <c r="I195" s="87">
        <v>25</v>
      </c>
      <c r="J195" s="92">
        <f t="shared" si="48"/>
        <v>847.73084199999994</v>
      </c>
      <c r="K195" s="92">
        <f t="shared" si="49"/>
        <v>2097.1738599999999</v>
      </c>
      <c r="L195" s="88">
        <f t="shared" si="52"/>
        <v>324.91426000000001</v>
      </c>
      <c r="M195" s="92">
        <f t="shared" si="50"/>
        <v>897.94486399999994</v>
      </c>
      <c r="N195" s="92">
        <f t="shared" si="51"/>
        <v>2094.2200940000002</v>
      </c>
      <c r="O195" s="90">
        <v>0</v>
      </c>
      <c r="P195" s="87">
        <f t="shared" si="44"/>
        <v>6261.9839199999997</v>
      </c>
      <c r="Q195" s="87">
        <f t="shared" si="41"/>
        <v>1770.675706</v>
      </c>
      <c r="R195" s="87">
        <f t="shared" si="42"/>
        <v>4516.3082140000006</v>
      </c>
      <c r="S195" s="87">
        <f t="shared" si="43"/>
        <v>27766.984294000002</v>
      </c>
      <c r="T195" s="93">
        <v>111</v>
      </c>
      <c r="U195" s="42"/>
    </row>
    <row r="196" spans="1:21" s="1" customFormat="1" ht="30" x14ac:dyDescent="0.25">
      <c r="A196" s="84">
        <v>182</v>
      </c>
      <c r="B196" s="72" t="s">
        <v>526</v>
      </c>
      <c r="C196" s="72" t="s">
        <v>527</v>
      </c>
      <c r="D196" s="73" t="s">
        <v>528</v>
      </c>
      <c r="E196" s="74" t="s">
        <v>40</v>
      </c>
      <c r="F196" s="71" t="s">
        <v>28</v>
      </c>
      <c r="G196" s="90">
        <v>24200</v>
      </c>
      <c r="H196" s="91">
        <v>0</v>
      </c>
      <c r="I196" s="87">
        <v>25</v>
      </c>
      <c r="J196" s="92">
        <f t="shared" si="48"/>
        <v>694.54</v>
      </c>
      <c r="K196" s="92">
        <f t="shared" si="49"/>
        <v>1718.1999999999998</v>
      </c>
      <c r="L196" s="88">
        <f t="shared" si="52"/>
        <v>266.20000000000005</v>
      </c>
      <c r="M196" s="92">
        <f t="shared" si="50"/>
        <v>735.68</v>
      </c>
      <c r="N196" s="92">
        <f t="shared" si="51"/>
        <v>1715.7800000000002</v>
      </c>
      <c r="O196" s="90"/>
      <c r="P196" s="87">
        <f t="shared" si="44"/>
        <v>5130.3999999999996</v>
      </c>
      <c r="Q196" s="87">
        <f t="shared" si="41"/>
        <v>1455.2199999999998</v>
      </c>
      <c r="R196" s="87">
        <f t="shared" si="42"/>
        <v>3700.1800000000003</v>
      </c>
      <c r="S196" s="87">
        <f t="shared" si="43"/>
        <v>22744.78</v>
      </c>
      <c r="T196" s="93">
        <v>111</v>
      </c>
      <c r="U196" s="42"/>
    </row>
    <row r="197" spans="1:21" s="1" customFormat="1" ht="16.5" x14ac:dyDescent="0.25">
      <c r="A197" s="84">
        <v>183</v>
      </c>
      <c r="B197" s="72" t="s">
        <v>529</v>
      </c>
      <c r="C197" s="72" t="s">
        <v>530</v>
      </c>
      <c r="D197" s="73" t="s">
        <v>81</v>
      </c>
      <c r="E197" s="74" t="s">
        <v>99</v>
      </c>
      <c r="F197" s="71" t="s">
        <v>28</v>
      </c>
      <c r="G197" s="90">
        <f>7230+22770</f>
        <v>30000</v>
      </c>
      <c r="H197" s="91"/>
      <c r="I197" s="92">
        <v>25</v>
      </c>
      <c r="J197" s="92">
        <f t="shared" si="48"/>
        <v>861</v>
      </c>
      <c r="K197" s="92">
        <f t="shared" si="49"/>
        <v>2130</v>
      </c>
      <c r="L197" s="88">
        <f t="shared" si="52"/>
        <v>330.00000000000006</v>
      </c>
      <c r="M197" s="92">
        <f t="shared" si="50"/>
        <v>912</v>
      </c>
      <c r="N197" s="92">
        <f t="shared" si="51"/>
        <v>2127</v>
      </c>
      <c r="O197" s="90"/>
      <c r="P197" s="87">
        <f t="shared" si="44"/>
        <v>6360</v>
      </c>
      <c r="Q197" s="87">
        <f t="shared" si="41"/>
        <v>1798</v>
      </c>
      <c r="R197" s="87">
        <f t="shared" si="42"/>
        <v>4587</v>
      </c>
      <c r="S197" s="87">
        <f t="shared" si="43"/>
        <v>28202</v>
      </c>
      <c r="T197" s="93">
        <v>111</v>
      </c>
      <c r="U197" s="42"/>
    </row>
    <row r="198" spans="1:21" s="1" customFormat="1" ht="16.5" x14ac:dyDescent="0.25">
      <c r="A198" s="84">
        <v>184</v>
      </c>
      <c r="B198" s="72" t="s">
        <v>531</v>
      </c>
      <c r="C198" s="72" t="s">
        <v>532</v>
      </c>
      <c r="D198" s="73" t="s">
        <v>328</v>
      </c>
      <c r="E198" s="74" t="s">
        <v>40</v>
      </c>
      <c r="F198" s="71" t="s">
        <v>28</v>
      </c>
      <c r="G198" s="90">
        <v>22770</v>
      </c>
      <c r="H198" s="91">
        <v>0</v>
      </c>
      <c r="I198" s="87">
        <v>25</v>
      </c>
      <c r="J198" s="92">
        <f t="shared" si="48"/>
        <v>653.49900000000002</v>
      </c>
      <c r="K198" s="92">
        <f t="shared" si="49"/>
        <v>1616.6699999999998</v>
      </c>
      <c r="L198" s="88">
        <f t="shared" si="52"/>
        <v>250.47000000000003</v>
      </c>
      <c r="M198" s="92">
        <f t="shared" si="50"/>
        <v>692.20799999999997</v>
      </c>
      <c r="N198" s="92">
        <f t="shared" si="51"/>
        <v>1614.393</v>
      </c>
      <c r="O198" s="90">
        <v>0</v>
      </c>
      <c r="P198" s="87">
        <f t="shared" si="44"/>
        <v>4827.24</v>
      </c>
      <c r="Q198" s="87">
        <f t="shared" si="41"/>
        <v>1370.7069999999999</v>
      </c>
      <c r="R198" s="87">
        <f t="shared" si="42"/>
        <v>3481.5329999999999</v>
      </c>
      <c r="S198" s="87">
        <f t="shared" si="43"/>
        <v>21399.293000000001</v>
      </c>
      <c r="T198" s="93">
        <v>111</v>
      </c>
      <c r="U198" s="42"/>
    </row>
    <row r="199" spans="1:21" s="1" customFormat="1" ht="16.5" x14ac:dyDescent="0.25">
      <c r="A199" s="84">
        <v>185</v>
      </c>
      <c r="B199" s="72" t="s">
        <v>533</v>
      </c>
      <c r="C199" s="72" t="s">
        <v>534</v>
      </c>
      <c r="D199" s="73" t="s">
        <v>124</v>
      </c>
      <c r="E199" s="74" t="s">
        <v>352</v>
      </c>
      <c r="F199" s="71" t="s">
        <v>28</v>
      </c>
      <c r="G199" s="90">
        <v>22770</v>
      </c>
      <c r="H199" s="91"/>
      <c r="I199" s="92">
        <v>25</v>
      </c>
      <c r="J199" s="92">
        <f t="shared" si="48"/>
        <v>653.49900000000002</v>
      </c>
      <c r="K199" s="92">
        <f t="shared" si="49"/>
        <v>1616.6699999999998</v>
      </c>
      <c r="L199" s="88">
        <f t="shared" si="52"/>
        <v>250.47000000000003</v>
      </c>
      <c r="M199" s="92">
        <f t="shared" si="50"/>
        <v>692.20799999999997</v>
      </c>
      <c r="N199" s="92">
        <f t="shared" si="51"/>
        <v>1614.393</v>
      </c>
      <c r="O199" s="90"/>
      <c r="P199" s="87">
        <f t="shared" si="44"/>
        <v>4827.24</v>
      </c>
      <c r="Q199" s="87">
        <f t="shared" si="41"/>
        <v>1370.7069999999999</v>
      </c>
      <c r="R199" s="87">
        <f t="shared" si="42"/>
        <v>3481.5329999999999</v>
      </c>
      <c r="S199" s="87">
        <f t="shared" si="43"/>
        <v>21399.293000000001</v>
      </c>
      <c r="T199" s="93">
        <v>111</v>
      </c>
      <c r="U199" s="42"/>
    </row>
    <row r="200" spans="1:21" s="1" customFormat="1" ht="16.5" x14ac:dyDescent="0.25">
      <c r="A200" s="84">
        <v>186</v>
      </c>
      <c r="B200" s="72" t="s">
        <v>535</v>
      </c>
      <c r="C200" s="72" t="s">
        <v>536</v>
      </c>
      <c r="D200" s="73" t="s">
        <v>271</v>
      </c>
      <c r="E200" s="74" t="s">
        <v>99</v>
      </c>
      <c r="F200" s="71" t="s">
        <v>28</v>
      </c>
      <c r="G200" s="90">
        <v>26070</v>
      </c>
      <c r="H200" s="91">
        <v>0</v>
      </c>
      <c r="I200" s="87">
        <v>25</v>
      </c>
      <c r="J200" s="92">
        <f t="shared" si="48"/>
        <v>748.20899999999995</v>
      </c>
      <c r="K200" s="92">
        <f t="shared" si="49"/>
        <v>1850.9699999999998</v>
      </c>
      <c r="L200" s="88">
        <f t="shared" si="52"/>
        <v>286.77000000000004</v>
      </c>
      <c r="M200" s="92">
        <f t="shared" si="50"/>
        <v>792.52800000000002</v>
      </c>
      <c r="N200" s="92">
        <f t="shared" si="51"/>
        <v>1848.3630000000001</v>
      </c>
      <c r="O200" s="90"/>
      <c r="P200" s="87">
        <f t="shared" si="44"/>
        <v>5526.84</v>
      </c>
      <c r="Q200" s="87">
        <f t="shared" si="41"/>
        <v>1565.7370000000001</v>
      </c>
      <c r="R200" s="87">
        <f t="shared" si="42"/>
        <v>3986.1030000000001</v>
      </c>
      <c r="S200" s="87">
        <f t="shared" si="43"/>
        <v>24504.262999999999</v>
      </c>
      <c r="T200" s="93">
        <v>111</v>
      </c>
      <c r="U200" s="42"/>
    </row>
    <row r="201" spans="1:21" s="1" customFormat="1" ht="30" x14ac:dyDescent="0.25">
      <c r="A201" s="84">
        <v>187</v>
      </c>
      <c r="B201" s="72" t="s">
        <v>537</v>
      </c>
      <c r="C201" s="72" t="s">
        <v>538</v>
      </c>
      <c r="D201" s="73" t="s">
        <v>320</v>
      </c>
      <c r="E201" s="74" t="s">
        <v>321</v>
      </c>
      <c r="F201" s="71" t="s">
        <v>28</v>
      </c>
      <c r="G201" s="90">
        <v>34870</v>
      </c>
      <c r="H201" s="91">
        <v>0</v>
      </c>
      <c r="I201" s="92">
        <v>25</v>
      </c>
      <c r="J201" s="92">
        <f t="shared" si="48"/>
        <v>1000.769</v>
      </c>
      <c r="K201" s="92">
        <f t="shared" si="49"/>
        <v>2475.77</v>
      </c>
      <c r="L201" s="88">
        <f t="shared" si="52"/>
        <v>383.57000000000005</v>
      </c>
      <c r="M201" s="92">
        <f t="shared" si="50"/>
        <v>1060.048</v>
      </c>
      <c r="N201" s="92">
        <f t="shared" si="51"/>
        <v>2472.2830000000004</v>
      </c>
      <c r="O201" s="90">
        <v>0</v>
      </c>
      <c r="P201" s="87">
        <f t="shared" si="44"/>
        <v>7392.4400000000005</v>
      </c>
      <c r="Q201" s="87">
        <f t="shared" ref="Q201:Q264" si="53">+H201+I201+J201+M201+O201</f>
        <v>2085.817</v>
      </c>
      <c r="R201" s="87">
        <f t="shared" ref="R201:R264" si="54">+K201+L201+N201</f>
        <v>5331.6230000000005</v>
      </c>
      <c r="S201" s="87">
        <f t="shared" ref="S201:S264" si="55">+G201-Q201</f>
        <v>32784.182999999997</v>
      </c>
      <c r="T201" s="93">
        <v>111</v>
      </c>
      <c r="U201" s="42"/>
    </row>
    <row r="202" spans="1:21" s="1" customFormat="1" ht="16.5" x14ac:dyDescent="0.25">
      <c r="A202" s="84">
        <v>188</v>
      </c>
      <c r="B202" s="72" t="s">
        <v>539</v>
      </c>
      <c r="C202" s="72" t="s">
        <v>540</v>
      </c>
      <c r="D202" s="73" t="s">
        <v>298</v>
      </c>
      <c r="E202" s="74" t="s">
        <v>541</v>
      </c>
      <c r="F202" s="71" t="s">
        <v>28</v>
      </c>
      <c r="G202" s="90">
        <v>31900</v>
      </c>
      <c r="H202" s="91">
        <v>0</v>
      </c>
      <c r="I202" s="87">
        <v>25</v>
      </c>
      <c r="J202" s="92">
        <f t="shared" si="48"/>
        <v>915.53</v>
      </c>
      <c r="K202" s="92">
        <f t="shared" si="49"/>
        <v>2264.8999999999996</v>
      </c>
      <c r="L202" s="88">
        <f t="shared" si="52"/>
        <v>350.90000000000003</v>
      </c>
      <c r="M202" s="92">
        <f t="shared" si="50"/>
        <v>969.76</v>
      </c>
      <c r="N202" s="92">
        <f t="shared" si="51"/>
        <v>2261.71</v>
      </c>
      <c r="O202" s="90">
        <v>0</v>
      </c>
      <c r="P202" s="87">
        <f t="shared" si="44"/>
        <v>6762.7999999999993</v>
      </c>
      <c r="Q202" s="87">
        <f t="shared" si="53"/>
        <v>1910.29</v>
      </c>
      <c r="R202" s="87">
        <f t="shared" si="54"/>
        <v>4877.51</v>
      </c>
      <c r="S202" s="87">
        <f t="shared" si="55"/>
        <v>29989.71</v>
      </c>
      <c r="T202" s="93">
        <v>111</v>
      </c>
      <c r="U202" s="42"/>
    </row>
    <row r="203" spans="1:21" s="1" customFormat="1" ht="16.5" x14ac:dyDescent="0.25">
      <c r="A203" s="84">
        <v>189</v>
      </c>
      <c r="B203" s="72" t="s">
        <v>542</v>
      </c>
      <c r="C203" s="72" t="s">
        <v>543</v>
      </c>
      <c r="D203" s="73" t="s">
        <v>83</v>
      </c>
      <c r="E203" s="74" t="s">
        <v>544</v>
      </c>
      <c r="F203" s="71" t="s">
        <v>28</v>
      </c>
      <c r="G203" s="90">
        <v>43640</v>
      </c>
      <c r="H203" s="91">
        <v>1043.1199999999999</v>
      </c>
      <c r="I203" s="92">
        <v>25</v>
      </c>
      <c r="J203" s="92">
        <f t="shared" si="48"/>
        <v>1252.4680000000001</v>
      </c>
      <c r="K203" s="92">
        <f t="shared" si="49"/>
        <v>3098.4399999999996</v>
      </c>
      <c r="L203" s="88">
        <f>39420*1.1%</f>
        <v>433.62000000000006</v>
      </c>
      <c r="M203" s="92">
        <f t="shared" si="50"/>
        <v>1326.6559999999999</v>
      </c>
      <c r="N203" s="92">
        <f t="shared" si="51"/>
        <v>3094.076</v>
      </c>
      <c r="O203" s="90">
        <v>0</v>
      </c>
      <c r="P203" s="87">
        <f t="shared" ref="P203:P266" si="56">SUM(J203:O203)</f>
        <v>9205.2599999999984</v>
      </c>
      <c r="Q203" s="87">
        <f t="shared" si="53"/>
        <v>3647.2439999999997</v>
      </c>
      <c r="R203" s="87">
        <f t="shared" si="54"/>
        <v>6626.1359999999995</v>
      </c>
      <c r="S203" s="87">
        <f t="shared" si="55"/>
        <v>39992.756000000001</v>
      </c>
      <c r="T203" s="93">
        <v>111</v>
      </c>
      <c r="U203" s="42"/>
    </row>
    <row r="204" spans="1:21" s="1" customFormat="1" ht="16.5" x14ac:dyDescent="0.25">
      <c r="A204" s="84">
        <v>190</v>
      </c>
      <c r="B204" s="72" t="s">
        <v>545</v>
      </c>
      <c r="C204" s="72" t="s">
        <v>546</v>
      </c>
      <c r="D204" s="73" t="s">
        <v>547</v>
      </c>
      <c r="E204" s="74" t="s">
        <v>548</v>
      </c>
      <c r="F204" s="71" t="s">
        <v>28</v>
      </c>
      <c r="G204" s="90">
        <v>43560</v>
      </c>
      <c r="H204" s="91">
        <v>892.22</v>
      </c>
      <c r="I204" s="87">
        <v>25</v>
      </c>
      <c r="J204" s="92">
        <f t="shared" si="48"/>
        <v>1250.172</v>
      </c>
      <c r="K204" s="92">
        <f t="shared" si="49"/>
        <v>3092.7599999999998</v>
      </c>
      <c r="L204" s="88">
        <f>39420*1.1%</f>
        <v>433.62000000000006</v>
      </c>
      <c r="M204" s="92">
        <f t="shared" si="50"/>
        <v>1324.2239999999999</v>
      </c>
      <c r="N204" s="92">
        <f t="shared" si="51"/>
        <v>3088.404</v>
      </c>
      <c r="O204" s="90">
        <v>914.76</v>
      </c>
      <c r="P204" s="87">
        <f t="shared" si="56"/>
        <v>10103.94</v>
      </c>
      <c r="Q204" s="87">
        <f t="shared" si="53"/>
        <v>4406.3760000000002</v>
      </c>
      <c r="R204" s="87">
        <f t="shared" si="54"/>
        <v>6614.7839999999997</v>
      </c>
      <c r="S204" s="87">
        <f t="shared" si="55"/>
        <v>39153.623999999996</v>
      </c>
      <c r="T204" s="93">
        <v>111</v>
      </c>
      <c r="U204" s="42"/>
    </row>
    <row r="205" spans="1:21" s="1" customFormat="1" ht="16.5" x14ac:dyDescent="0.25">
      <c r="A205" s="84">
        <v>191</v>
      </c>
      <c r="B205" s="72" t="s">
        <v>549</v>
      </c>
      <c r="C205" s="72" t="s">
        <v>550</v>
      </c>
      <c r="D205" s="73" t="s">
        <v>51</v>
      </c>
      <c r="E205" s="74" t="s">
        <v>352</v>
      </c>
      <c r="F205" s="71" t="s">
        <v>28</v>
      </c>
      <c r="G205" s="90">
        <v>15000</v>
      </c>
      <c r="H205" s="91"/>
      <c r="I205" s="92">
        <v>25</v>
      </c>
      <c r="J205" s="92">
        <f t="shared" si="48"/>
        <v>430.5</v>
      </c>
      <c r="K205" s="92">
        <f t="shared" si="49"/>
        <v>1065</v>
      </c>
      <c r="L205" s="88">
        <f>+G205*1.1%</f>
        <v>165.00000000000003</v>
      </c>
      <c r="M205" s="92">
        <f t="shared" si="50"/>
        <v>456</v>
      </c>
      <c r="N205" s="92">
        <f t="shared" si="51"/>
        <v>1063.5</v>
      </c>
      <c r="O205" s="90"/>
      <c r="P205" s="87">
        <f t="shared" si="56"/>
        <v>3180</v>
      </c>
      <c r="Q205" s="87">
        <f t="shared" si="53"/>
        <v>911.5</v>
      </c>
      <c r="R205" s="87">
        <f t="shared" si="54"/>
        <v>2293.5</v>
      </c>
      <c r="S205" s="87">
        <f t="shared" si="55"/>
        <v>14088.5</v>
      </c>
      <c r="T205" s="93">
        <v>111</v>
      </c>
      <c r="U205" s="42"/>
    </row>
    <row r="206" spans="1:21" s="1" customFormat="1" ht="16.5" x14ac:dyDescent="0.25">
      <c r="A206" s="84">
        <v>192</v>
      </c>
      <c r="B206" s="72" t="s">
        <v>551</v>
      </c>
      <c r="C206" s="72" t="s">
        <v>552</v>
      </c>
      <c r="D206" s="73" t="s">
        <v>47</v>
      </c>
      <c r="E206" s="74" t="s">
        <v>553</v>
      </c>
      <c r="F206" s="71" t="s">
        <v>28</v>
      </c>
      <c r="G206" s="90">
        <v>18975</v>
      </c>
      <c r="H206" s="91">
        <v>0</v>
      </c>
      <c r="I206" s="87">
        <v>25</v>
      </c>
      <c r="J206" s="92">
        <f t="shared" si="48"/>
        <v>544.58249999999998</v>
      </c>
      <c r="K206" s="92">
        <f t="shared" si="49"/>
        <v>1347.2249999999999</v>
      </c>
      <c r="L206" s="88">
        <f>+G206*1.1%</f>
        <v>208.72500000000002</v>
      </c>
      <c r="M206" s="92">
        <f t="shared" si="50"/>
        <v>576.84</v>
      </c>
      <c r="N206" s="92">
        <f t="shared" si="51"/>
        <v>1345.3275000000001</v>
      </c>
      <c r="O206" s="90">
        <v>0</v>
      </c>
      <c r="P206" s="87">
        <f t="shared" si="56"/>
        <v>4022.7</v>
      </c>
      <c r="Q206" s="87">
        <f t="shared" si="53"/>
        <v>1146.4225000000001</v>
      </c>
      <c r="R206" s="87">
        <f t="shared" si="54"/>
        <v>2901.2775000000001</v>
      </c>
      <c r="S206" s="87">
        <f t="shared" si="55"/>
        <v>17828.577499999999</v>
      </c>
      <c r="T206" s="93">
        <v>111</v>
      </c>
      <c r="U206" s="42"/>
    </row>
    <row r="207" spans="1:21" s="1" customFormat="1" ht="30" x14ac:dyDescent="0.25">
      <c r="A207" s="84">
        <v>193</v>
      </c>
      <c r="B207" s="72" t="s">
        <v>554</v>
      </c>
      <c r="C207" s="72" t="s">
        <v>555</v>
      </c>
      <c r="D207" s="73" t="s">
        <v>71</v>
      </c>
      <c r="E207" s="74" t="s">
        <v>556</v>
      </c>
      <c r="F207" s="71" t="s">
        <v>28</v>
      </c>
      <c r="G207" s="90">
        <v>43560</v>
      </c>
      <c r="H207" s="91">
        <v>1031.83</v>
      </c>
      <c r="I207" s="92">
        <v>25</v>
      </c>
      <c r="J207" s="92">
        <f t="shared" si="48"/>
        <v>1250.172</v>
      </c>
      <c r="K207" s="92">
        <f t="shared" si="49"/>
        <v>3092.7599999999998</v>
      </c>
      <c r="L207" s="88">
        <f>39420*1.1%</f>
        <v>433.62000000000006</v>
      </c>
      <c r="M207" s="92">
        <f t="shared" si="50"/>
        <v>1324.2239999999999</v>
      </c>
      <c r="N207" s="92">
        <f t="shared" si="51"/>
        <v>3088.404</v>
      </c>
      <c r="O207" s="90">
        <v>0</v>
      </c>
      <c r="P207" s="87">
        <f t="shared" si="56"/>
        <v>9189.18</v>
      </c>
      <c r="Q207" s="87">
        <f t="shared" si="53"/>
        <v>3631.2259999999997</v>
      </c>
      <c r="R207" s="87">
        <f t="shared" si="54"/>
        <v>6614.7839999999997</v>
      </c>
      <c r="S207" s="87">
        <f t="shared" si="55"/>
        <v>39928.773999999998</v>
      </c>
      <c r="T207" s="93">
        <v>111</v>
      </c>
      <c r="U207" s="42"/>
    </row>
    <row r="208" spans="1:21" s="1" customFormat="1" ht="16.5" x14ac:dyDescent="0.25">
      <c r="A208" s="84">
        <v>194</v>
      </c>
      <c r="B208" s="72" t="s">
        <v>557</v>
      </c>
      <c r="C208" s="72" t="s">
        <v>558</v>
      </c>
      <c r="D208" s="73" t="s">
        <v>138</v>
      </c>
      <c r="E208" s="74" t="s">
        <v>559</v>
      </c>
      <c r="F208" s="71" t="s">
        <v>28</v>
      </c>
      <c r="G208" s="90">
        <v>60500</v>
      </c>
      <c r="H208" s="91">
        <v>3524.72</v>
      </c>
      <c r="I208" s="87">
        <v>25</v>
      </c>
      <c r="J208" s="92">
        <f t="shared" si="48"/>
        <v>1736.35</v>
      </c>
      <c r="K208" s="92">
        <f t="shared" si="49"/>
        <v>4295.5</v>
      </c>
      <c r="L208" s="88">
        <f>39420*1.1%</f>
        <v>433.62000000000006</v>
      </c>
      <c r="M208" s="92">
        <f t="shared" si="50"/>
        <v>1839.2</v>
      </c>
      <c r="N208" s="92">
        <f t="shared" si="51"/>
        <v>4289.4500000000007</v>
      </c>
      <c r="O208" s="90">
        <v>914.76</v>
      </c>
      <c r="P208" s="87">
        <f t="shared" si="56"/>
        <v>13508.880000000001</v>
      </c>
      <c r="Q208" s="87">
        <f t="shared" si="53"/>
        <v>8040.03</v>
      </c>
      <c r="R208" s="87">
        <f t="shared" si="54"/>
        <v>9018.57</v>
      </c>
      <c r="S208" s="87">
        <f t="shared" si="55"/>
        <v>52459.97</v>
      </c>
      <c r="T208" s="93">
        <v>111</v>
      </c>
      <c r="U208" s="42"/>
    </row>
    <row r="209" spans="1:22" s="1" customFormat="1" ht="16.5" x14ac:dyDescent="0.25">
      <c r="A209" s="84">
        <v>195</v>
      </c>
      <c r="B209" s="77" t="s">
        <v>560</v>
      </c>
      <c r="C209" s="72" t="s">
        <v>561</v>
      </c>
      <c r="D209" s="73" t="s">
        <v>298</v>
      </c>
      <c r="E209" s="74" t="s">
        <v>299</v>
      </c>
      <c r="F209" s="71" t="s">
        <v>28</v>
      </c>
      <c r="G209" s="90">
        <v>31944</v>
      </c>
      <c r="H209" s="91"/>
      <c r="I209" s="92">
        <v>25</v>
      </c>
      <c r="J209" s="92">
        <f t="shared" si="48"/>
        <v>916.79279999999994</v>
      </c>
      <c r="K209" s="92">
        <f t="shared" si="49"/>
        <v>2268.0239999999999</v>
      </c>
      <c r="L209" s="88">
        <f>+G209*1.1%</f>
        <v>351.38400000000001</v>
      </c>
      <c r="M209" s="92">
        <f t="shared" si="50"/>
        <v>971.09759999999994</v>
      </c>
      <c r="N209" s="92">
        <f t="shared" si="51"/>
        <v>2264.8296</v>
      </c>
      <c r="O209" s="90">
        <v>0</v>
      </c>
      <c r="P209" s="87">
        <f t="shared" si="56"/>
        <v>6772.1279999999997</v>
      </c>
      <c r="Q209" s="87">
        <f t="shared" si="53"/>
        <v>1912.8903999999998</v>
      </c>
      <c r="R209" s="87">
        <f t="shared" si="54"/>
        <v>4884.2376000000004</v>
      </c>
      <c r="S209" s="87">
        <f t="shared" si="55"/>
        <v>30031.1096</v>
      </c>
      <c r="T209" s="93">
        <v>111</v>
      </c>
      <c r="U209" s="42"/>
    </row>
    <row r="210" spans="1:22" s="1" customFormat="1" ht="16.5" x14ac:dyDescent="0.25">
      <c r="A210" s="84">
        <v>196</v>
      </c>
      <c r="B210" s="72" t="s">
        <v>562</v>
      </c>
      <c r="C210" s="72" t="s">
        <v>563</v>
      </c>
      <c r="D210" s="73" t="s">
        <v>47</v>
      </c>
      <c r="E210" s="74" t="s">
        <v>553</v>
      </c>
      <c r="F210" s="71" t="s">
        <v>28</v>
      </c>
      <c r="G210" s="90">
        <v>18216</v>
      </c>
      <c r="H210" s="91"/>
      <c r="I210" s="87">
        <v>25</v>
      </c>
      <c r="J210" s="92">
        <f t="shared" si="48"/>
        <v>522.79920000000004</v>
      </c>
      <c r="K210" s="92">
        <f t="shared" si="49"/>
        <v>1293.3359999999998</v>
      </c>
      <c r="L210" s="88">
        <f>+G210*1.1%</f>
        <v>200.37600000000003</v>
      </c>
      <c r="M210" s="92">
        <f t="shared" si="50"/>
        <v>553.76639999999998</v>
      </c>
      <c r="N210" s="92">
        <f t="shared" si="51"/>
        <v>1291.5144</v>
      </c>
      <c r="O210" s="90">
        <v>0</v>
      </c>
      <c r="P210" s="87">
        <f t="shared" si="56"/>
        <v>3861.7919999999995</v>
      </c>
      <c r="Q210" s="87">
        <f t="shared" si="53"/>
        <v>1101.5655999999999</v>
      </c>
      <c r="R210" s="87">
        <f t="shared" si="54"/>
        <v>2785.2263999999996</v>
      </c>
      <c r="S210" s="87">
        <f t="shared" si="55"/>
        <v>17114.434399999998</v>
      </c>
      <c r="T210" s="93">
        <v>111</v>
      </c>
      <c r="U210" s="42"/>
    </row>
    <row r="211" spans="1:22" s="1" customFormat="1" ht="16.5" x14ac:dyDescent="0.25">
      <c r="A211" s="84">
        <v>197</v>
      </c>
      <c r="B211" s="72" t="s">
        <v>925</v>
      </c>
      <c r="C211" s="72" t="s">
        <v>921</v>
      </c>
      <c r="D211" s="65" t="s">
        <v>39</v>
      </c>
      <c r="E211" s="65" t="s">
        <v>104</v>
      </c>
      <c r="F211" s="71" t="s">
        <v>28</v>
      </c>
      <c r="G211" s="90">
        <v>35000</v>
      </c>
      <c r="H211" s="91">
        <v>0</v>
      </c>
      <c r="I211" s="92">
        <v>25</v>
      </c>
      <c r="J211" s="92">
        <f t="shared" si="48"/>
        <v>1004.5</v>
      </c>
      <c r="K211" s="92">
        <f t="shared" si="49"/>
        <v>2485</v>
      </c>
      <c r="L211" s="88">
        <f>+G211*1.1%</f>
        <v>385.00000000000006</v>
      </c>
      <c r="M211" s="92">
        <f t="shared" si="50"/>
        <v>1064</v>
      </c>
      <c r="N211" s="92">
        <f t="shared" si="51"/>
        <v>2481.5</v>
      </c>
      <c r="O211" s="95"/>
      <c r="P211" s="87">
        <f t="shared" si="56"/>
        <v>7420</v>
      </c>
      <c r="Q211" s="87">
        <f t="shared" si="53"/>
        <v>2093.5</v>
      </c>
      <c r="R211" s="87">
        <f t="shared" si="54"/>
        <v>5351.5</v>
      </c>
      <c r="S211" s="87">
        <f t="shared" si="55"/>
        <v>32906.5</v>
      </c>
      <c r="T211" s="93">
        <v>111</v>
      </c>
      <c r="U211" s="42"/>
    </row>
    <row r="212" spans="1:22" s="1" customFormat="1" ht="16.5" x14ac:dyDescent="0.25">
      <c r="A212" s="84">
        <v>198</v>
      </c>
      <c r="B212" s="72" t="s">
        <v>564</v>
      </c>
      <c r="C212" s="72" t="s">
        <v>565</v>
      </c>
      <c r="D212" s="73" t="s">
        <v>359</v>
      </c>
      <c r="E212" s="74" t="s">
        <v>566</v>
      </c>
      <c r="F212" s="71" t="s">
        <v>28</v>
      </c>
      <c r="G212" s="90">
        <v>85000</v>
      </c>
      <c r="H212" s="91">
        <v>8767.4</v>
      </c>
      <c r="I212" s="87">
        <v>25</v>
      </c>
      <c r="J212" s="92">
        <f t="shared" si="48"/>
        <v>2439.5</v>
      </c>
      <c r="K212" s="92">
        <f t="shared" si="49"/>
        <v>6034.9999999999991</v>
      </c>
      <c r="L212" s="88">
        <f>39420*1.1%</f>
        <v>433.62000000000006</v>
      </c>
      <c r="M212" s="92">
        <f t="shared" si="50"/>
        <v>2584</v>
      </c>
      <c r="N212" s="92">
        <f t="shared" si="51"/>
        <v>6026.5</v>
      </c>
      <c r="O212" s="90">
        <v>0</v>
      </c>
      <c r="P212" s="87">
        <f t="shared" si="56"/>
        <v>17518.620000000003</v>
      </c>
      <c r="Q212" s="87">
        <f t="shared" si="53"/>
        <v>13815.9</v>
      </c>
      <c r="R212" s="87">
        <f t="shared" si="54"/>
        <v>12495.119999999999</v>
      </c>
      <c r="S212" s="87">
        <f t="shared" si="55"/>
        <v>71184.100000000006</v>
      </c>
      <c r="T212" s="93">
        <v>111</v>
      </c>
      <c r="U212" s="42"/>
    </row>
    <row r="213" spans="1:22" s="1" customFormat="1" ht="16.5" x14ac:dyDescent="0.25">
      <c r="A213" s="84">
        <v>199</v>
      </c>
      <c r="B213" s="72" t="s">
        <v>567</v>
      </c>
      <c r="C213" s="72" t="s">
        <v>568</v>
      </c>
      <c r="D213" s="73" t="s">
        <v>117</v>
      </c>
      <c r="E213" s="74" t="s">
        <v>40</v>
      </c>
      <c r="F213" s="71" t="s">
        <v>28</v>
      </c>
      <c r="G213" s="90">
        <v>24200</v>
      </c>
      <c r="H213" s="91"/>
      <c r="I213" s="87">
        <v>25</v>
      </c>
      <c r="J213" s="92">
        <f t="shared" ref="J213:J244" si="57">+G213*2.87%</f>
        <v>694.54</v>
      </c>
      <c r="K213" s="92">
        <f t="shared" ref="K213:K244" si="58">+G213*7.1%</f>
        <v>1718.1999999999998</v>
      </c>
      <c r="L213" s="88">
        <f>+G213*1.1%</f>
        <v>266.20000000000005</v>
      </c>
      <c r="M213" s="92">
        <f t="shared" si="50"/>
        <v>735.68</v>
      </c>
      <c r="N213" s="92">
        <f t="shared" si="51"/>
        <v>1715.7800000000002</v>
      </c>
      <c r="O213" s="90">
        <v>0</v>
      </c>
      <c r="P213" s="87">
        <f t="shared" si="56"/>
        <v>5130.3999999999996</v>
      </c>
      <c r="Q213" s="87">
        <f t="shared" si="53"/>
        <v>1455.2199999999998</v>
      </c>
      <c r="R213" s="87">
        <f t="shared" si="54"/>
        <v>3700.1800000000003</v>
      </c>
      <c r="S213" s="87">
        <f t="shared" si="55"/>
        <v>22744.78</v>
      </c>
      <c r="T213" s="93">
        <v>111</v>
      </c>
      <c r="U213" s="42"/>
    </row>
    <row r="214" spans="1:22" s="1" customFormat="1" ht="16.5" x14ac:dyDescent="0.25">
      <c r="A214" s="84">
        <v>200</v>
      </c>
      <c r="B214" s="72" t="s">
        <v>569</v>
      </c>
      <c r="C214" s="72" t="s">
        <v>570</v>
      </c>
      <c r="D214" s="73" t="s">
        <v>263</v>
      </c>
      <c r="E214" s="74" t="s">
        <v>40</v>
      </c>
      <c r="F214" s="71" t="s">
        <v>28</v>
      </c>
      <c r="G214" s="90">
        <v>37752</v>
      </c>
      <c r="H214" s="91">
        <v>212.12</v>
      </c>
      <c r="I214" s="92">
        <v>25</v>
      </c>
      <c r="J214" s="92">
        <f t="shared" si="57"/>
        <v>1083.4824000000001</v>
      </c>
      <c r="K214" s="92">
        <f t="shared" si="58"/>
        <v>2680.3919999999998</v>
      </c>
      <c r="L214" s="88">
        <f>+G214*1.1%</f>
        <v>415.27200000000005</v>
      </c>
      <c r="M214" s="92">
        <f t="shared" si="50"/>
        <v>1147.6608000000001</v>
      </c>
      <c r="N214" s="92">
        <f t="shared" si="51"/>
        <v>2676.6168000000002</v>
      </c>
      <c r="O214" s="90"/>
      <c r="P214" s="87">
        <f t="shared" si="56"/>
        <v>8003.4239999999991</v>
      </c>
      <c r="Q214" s="87">
        <f t="shared" si="53"/>
        <v>2468.2632000000003</v>
      </c>
      <c r="R214" s="87">
        <f t="shared" si="54"/>
        <v>5772.2808000000005</v>
      </c>
      <c r="S214" s="87">
        <f t="shared" si="55"/>
        <v>35283.736799999999</v>
      </c>
      <c r="T214" s="93">
        <v>111</v>
      </c>
      <c r="U214" s="42"/>
    </row>
    <row r="215" spans="1:22" s="1" customFormat="1" ht="16.5" x14ac:dyDescent="0.25">
      <c r="A215" s="84">
        <v>201</v>
      </c>
      <c r="B215" s="72" t="s">
        <v>571</v>
      </c>
      <c r="C215" s="72" t="s">
        <v>572</v>
      </c>
      <c r="D215" s="73" t="s">
        <v>83</v>
      </c>
      <c r="E215" s="74" t="s">
        <v>99</v>
      </c>
      <c r="F215" s="71" t="s">
        <v>28</v>
      </c>
      <c r="G215" s="90">
        <v>22770</v>
      </c>
      <c r="H215" s="91">
        <v>0</v>
      </c>
      <c r="I215" s="87">
        <v>25</v>
      </c>
      <c r="J215" s="92">
        <f t="shared" si="57"/>
        <v>653.49900000000002</v>
      </c>
      <c r="K215" s="92">
        <f t="shared" si="58"/>
        <v>1616.6699999999998</v>
      </c>
      <c r="L215" s="88">
        <f>+G215*1.1%</f>
        <v>250.47000000000003</v>
      </c>
      <c r="M215" s="92">
        <f t="shared" si="50"/>
        <v>692.20799999999997</v>
      </c>
      <c r="N215" s="92">
        <f t="shared" si="51"/>
        <v>1614.393</v>
      </c>
      <c r="O215" s="90">
        <v>0</v>
      </c>
      <c r="P215" s="87">
        <f t="shared" si="56"/>
        <v>4827.24</v>
      </c>
      <c r="Q215" s="87">
        <f t="shared" si="53"/>
        <v>1370.7069999999999</v>
      </c>
      <c r="R215" s="87">
        <f t="shared" si="54"/>
        <v>3481.5329999999999</v>
      </c>
      <c r="S215" s="87">
        <f t="shared" si="55"/>
        <v>21399.293000000001</v>
      </c>
      <c r="T215" s="93">
        <v>111</v>
      </c>
      <c r="U215" s="42"/>
    </row>
    <row r="216" spans="1:22" s="1" customFormat="1" ht="16.5" x14ac:dyDescent="0.25">
      <c r="A216" s="84">
        <v>202</v>
      </c>
      <c r="B216" s="72" t="s">
        <v>573</v>
      </c>
      <c r="C216" s="72" t="s">
        <v>574</v>
      </c>
      <c r="D216" s="73" t="s">
        <v>124</v>
      </c>
      <c r="E216" s="74" t="s">
        <v>199</v>
      </c>
      <c r="F216" s="71" t="s">
        <v>28</v>
      </c>
      <c r="G216" s="90">
        <f>20700+4300</f>
        <v>25000</v>
      </c>
      <c r="H216" s="91">
        <v>0</v>
      </c>
      <c r="I216" s="92">
        <v>25</v>
      </c>
      <c r="J216" s="92">
        <f t="shared" si="57"/>
        <v>717.5</v>
      </c>
      <c r="K216" s="92">
        <f t="shared" si="58"/>
        <v>1774.9999999999998</v>
      </c>
      <c r="L216" s="88">
        <f>+G216*1.1%</f>
        <v>275</v>
      </c>
      <c r="M216" s="92">
        <f t="shared" si="50"/>
        <v>760</v>
      </c>
      <c r="N216" s="92">
        <f t="shared" si="51"/>
        <v>1772.5000000000002</v>
      </c>
      <c r="O216" s="90">
        <v>0</v>
      </c>
      <c r="P216" s="87">
        <f t="shared" si="56"/>
        <v>5300</v>
      </c>
      <c r="Q216" s="87">
        <f t="shared" si="53"/>
        <v>1502.5</v>
      </c>
      <c r="R216" s="87">
        <f t="shared" si="54"/>
        <v>3822.5</v>
      </c>
      <c r="S216" s="87">
        <f t="shared" si="55"/>
        <v>23497.5</v>
      </c>
      <c r="T216" s="93">
        <v>111</v>
      </c>
      <c r="U216" s="42"/>
    </row>
    <row r="217" spans="1:22" s="1" customFormat="1" ht="16.5" customHeight="1" x14ac:dyDescent="0.25">
      <c r="A217" s="84">
        <v>203</v>
      </c>
      <c r="B217" s="72" t="s">
        <v>575</v>
      </c>
      <c r="C217" s="72" t="s">
        <v>576</v>
      </c>
      <c r="D217" s="73" t="s">
        <v>51</v>
      </c>
      <c r="E217" s="74" t="s">
        <v>52</v>
      </c>
      <c r="F217" s="71" t="s">
        <v>28</v>
      </c>
      <c r="G217" s="90">
        <v>11085.2</v>
      </c>
      <c r="H217" s="91">
        <v>0</v>
      </c>
      <c r="I217" s="87">
        <v>25</v>
      </c>
      <c r="J217" s="92">
        <f t="shared" si="57"/>
        <v>318.14524</v>
      </c>
      <c r="K217" s="92">
        <f t="shared" si="58"/>
        <v>787.04919999999993</v>
      </c>
      <c r="L217" s="88">
        <f>+G217*1.1%</f>
        <v>121.93720000000002</v>
      </c>
      <c r="M217" s="92">
        <f t="shared" si="50"/>
        <v>336.99008000000003</v>
      </c>
      <c r="N217" s="92">
        <f t="shared" si="51"/>
        <v>785.94068000000016</v>
      </c>
      <c r="O217" s="90">
        <v>0</v>
      </c>
      <c r="P217" s="87">
        <f t="shared" si="56"/>
        <v>2350.0624000000003</v>
      </c>
      <c r="Q217" s="87">
        <f t="shared" si="53"/>
        <v>680.13532000000009</v>
      </c>
      <c r="R217" s="87">
        <f t="shared" si="54"/>
        <v>1694.9270800000002</v>
      </c>
      <c r="S217" s="87">
        <f t="shared" si="55"/>
        <v>10405.064680000001</v>
      </c>
      <c r="T217" s="93">
        <v>111</v>
      </c>
      <c r="U217" s="42"/>
    </row>
    <row r="218" spans="1:22" s="1" customFormat="1" ht="16.5" x14ac:dyDescent="0.25">
      <c r="A218" s="84">
        <v>204</v>
      </c>
      <c r="B218" s="72" t="s">
        <v>577</v>
      </c>
      <c r="C218" s="72" t="s">
        <v>578</v>
      </c>
      <c r="D218" s="73" t="s">
        <v>579</v>
      </c>
      <c r="E218" s="74" t="s">
        <v>580</v>
      </c>
      <c r="F218" s="71" t="s">
        <v>28</v>
      </c>
      <c r="G218" s="90">
        <v>42350</v>
      </c>
      <c r="H218" s="91">
        <v>861.05</v>
      </c>
      <c r="I218" s="92">
        <v>25</v>
      </c>
      <c r="J218" s="92">
        <f t="shared" si="57"/>
        <v>1215.4449999999999</v>
      </c>
      <c r="K218" s="92">
        <f t="shared" si="58"/>
        <v>3006.85</v>
      </c>
      <c r="L218" s="88">
        <f>39420*1.1%</f>
        <v>433.62000000000006</v>
      </c>
      <c r="M218" s="92">
        <f t="shared" si="50"/>
        <v>1287.44</v>
      </c>
      <c r="N218" s="92">
        <f t="shared" si="51"/>
        <v>3002.6150000000002</v>
      </c>
      <c r="O218" s="90">
        <v>0</v>
      </c>
      <c r="P218" s="87">
        <f t="shared" si="56"/>
        <v>8945.9699999999993</v>
      </c>
      <c r="Q218" s="87">
        <f t="shared" si="53"/>
        <v>3388.9349999999999</v>
      </c>
      <c r="R218" s="87">
        <f t="shared" si="54"/>
        <v>6443.085</v>
      </c>
      <c r="S218" s="87">
        <f t="shared" si="55"/>
        <v>38961.065000000002</v>
      </c>
      <c r="T218" s="93">
        <v>111</v>
      </c>
      <c r="U218" s="42"/>
    </row>
    <row r="219" spans="1:22" s="1" customFormat="1" ht="30" customHeight="1" x14ac:dyDescent="0.25">
      <c r="A219" s="84">
        <v>205</v>
      </c>
      <c r="B219" s="72" t="s">
        <v>581</v>
      </c>
      <c r="C219" s="72" t="s">
        <v>582</v>
      </c>
      <c r="D219" s="73" t="s">
        <v>271</v>
      </c>
      <c r="E219" s="74" t="s">
        <v>90</v>
      </c>
      <c r="F219" s="71" t="s">
        <v>28</v>
      </c>
      <c r="G219" s="90">
        <v>70000</v>
      </c>
      <c r="H219" s="91">
        <v>5312.43</v>
      </c>
      <c r="I219" s="87">
        <v>25</v>
      </c>
      <c r="J219" s="92">
        <f t="shared" si="57"/>
        <v>2009</v>
      </c>
      <c r="K219" s="92">
        <f t="shared" si="58"/>
        <v>4970</v>
      </c>
      <c r="L219" s="88">
        <f>39420*1.1%</f>
        <v>433.62000000000006</v>
      </c>
      <c r="M219" s="92">
        <f t="shared" si="50"/>
        <v>2128</v>
      </c>
      <c r="N219" s="92">
        <f t="shared" si="51"/>
        <v>4963</v>
      </c>
      <c r="O219" s="90">
        <v>914.76</v>
      </c>
      <c r="P219" s="87">
        <f t="shared" si="56"/>
        <v>15418.38</v>
      </c>
      <c r="Q219" s="87">
        <f t="shared" si="53"/>
        <v>10389.19</v>
      </c>
      <c r="R219" s="87">
        <f t="shared" si="54"/>
        <v>10366.619999999999</v>
      </c>
      <c r="S219" s="87">
        <f t="shared" si="55"/>
        <v>59610.81</v>
      </c>
      <c r="T219" s="93">
        <v>111</v>
      </c>
      <c r="U219" s="42"/>
    </row>
    <row r="220" spans="1:22" s="1" customFormat="1" ht="16.5" x14ac:dyDescent="0.25">
      <c r="A220" s="84">
        <v>206</v>
      </c>
      <c r="B220" s="72" t="s">
        <v>583</v>
      </c>
      <c r="C220" s="72" t="s">
        <v>584</v>
      </c>
      <c r="D220" s="73" t="s">
        <v>51</v>
      </c>
      <c r="E220" s="74" t="s">
        <v>52</v>
      </c>
      <c r="F220" s="71" t="s">
        <v>28</v>
      </c>
      <c r="G220" s="90">
        <v>11385</v>
      </c>
      <c r="H220" s="91">
        <v>0</v>
      </c>
      <c r="I220" s="92">
        <v>25</v>
      </c>
      <c r="J220" s="92">
        <f t="shared" si="57"/>
        <v>326.74950000000001</v>
      </c>
      <c r="K220" s="92">
        <f t="shared" si="58"/>
        <v>808.33499999999992</v>
      </c>
      <c r="L220" s="88">
        <f>+G220*1.1%</f>
        <v>125.23500000000001</v>
      </c>
      <c r="M220" s="92">
        <f t="shared" si="50"/>
        <v>346.10399999999998</v>
      </c>
      <c r="N220" s="92">
        <f t="shared" si="51"/>
        <v>807.19650000000001</v>
      </c>
      <c r="O220" s="90">
        <v>0</v>
      </c>
      <c r="P220" s="87">
        <f t="shared" si="56"/>
        <v>2413.62</v>
      </c>
      <c r="Q220" s="87">
        <f t="shared" si="53"/>
        <v>697.85349999999994</v>
      </c>
      <c r="R220" s="87">
        <f t="shared" si="54"/>
        <v>1740.7665</v>
      </c>
      <c r="S220" s="87">
        <f t="shared" si="55"/>
        <v>10687.146500000001</v>
      </c>
      <c r="T220" s="93">
        <v>111</v>
      </c>
      <c r="U220" s="42"/>
    </row>
    <row r="221" spans="1:22" s="1" customFormat="1" ht="30" x14ac:dyDescent="0.25">
      <c r="A221" s="84">
        <v>207</v>
      </c>
      <c r="B221" s="72" t="s">
        <v>585</v>
      </c>
      <c r="C221" s="72" t="s">
        <v>586</v>
      </c>
      <c r="D221" s="73" t="s">
        <v>77</v>
      </c>
      <c r="E221" s="74" t="s">
        <v>339</v>
      </c>
      <c r="F221" s="71" t="s">
        <v>28</v>
      </c>
      <c r="G221" s="90">
        <v>25000</v>
      </c>
      <c r="H221" s="91">
        <v>0</v>
      </c>
      <c r="I221" s="87">
        <v>25</v>
      </c>
      <c r="J221" s="92">
        <f t="shared" si="57"/>
        <v>717.5</v>
      </c>
      <c r="K221" s="92">
        <f t="shared" si="58"/>
        <v>1774.9999999999998</v>
      </c>
      <c r="L221" s="88">
        <f>+G221*1.1%</f>
        <v>275</v>
      </c>
      <c r="M221" s="92">
        <f t="shared" si="50"/>
        <v>760</v>
      </c>
      <c r="N221" s="92">
        <f t="shared" si="51"/>
        <v>1772.5000000000002</v>
      </c>
      <c r="O221" s="90"/>
      <c r="P221" s="87">
        <f t="shared" si="56"/>
        <v>5300</v>
      </c>
      <c r="Q221" s="87">
        <f t="shared" si="53"/>
        <v>1502.5</v>
      </c>
      <c r="R221" s="87">
        <f t="shared" si="54"/>
        <v>3822.5</v>
      </c>
      <c r="S221" s="87">
        <f t="shared" si="55"/>
        <v>23497.5</v>
      </c>
      <c r="T221" s="93">
        <v>111</v>
      </c>
      <c r="U221" s="42"/>
    </row>
    <row r="222" spans="1:22" s="1" customFormat="1" ht="16.5" x14ac:dyDescent="0.25">
      <c r="A222" s="84">
        <v>208</v>
      </c>
      <c r="B222" s="72" t="s">
        <v>587</v>
      </c>
      <c r="C222" s="72" t="s">
        <v>588</v>
      </c>
      <c r="D222" s="73" t="s">
        <v>263</v>
      </c>
      <c r="E222" s="74" t="s">
        <v>231</v>
      </c>
      <c r="F222" s="71" t="s">
        <v>28</v>
      </c>
      <c r="G222" s="90">
        <v>26898.3</v>
      </c>
      <c r="H222" s="91">
        <v>0</v>
      </c>
      <c r="I222" s="92">
        <v>25</v>
      </c>
      <c r="J222" s="92">
        <f t="shared" si="57"/>
        <v>771.98120999999992</v>
      </c>
      <c r="K222" s="92">
        <f t="shared" si="58"/>
        <v>1909.7792999999997</v>
      </c>
      <c r="L222" s="88">
        <f>+G222*1.1%</f>
        <v>295.88130000000001</v>
      </c>
      <c r="M222" s="92">
        <f t="shared" si="50"/>
        <v>817.70831999999996</v>
      </c>
      <c r="N222" s="92">
        <f t="shared" si="51"/>
        <v>1907.0894700000001</v>
      </c>
      <c r="O222" s="90">
        <v>0</v>
      </c>
      <c r="P222" s="87">
        <f t="shared" si="56"/>
        <v>5702.4395999999997</v>
      </c>
      <c r="Q222" s="87">
        <f t="shared" si="53"/>
        <v>1614.6895299999999</v>
      </c>
      <c r="R222" s="87">
        <f t="shared" si="54"/>
        <v>4112.7500700000001</v>
      </c>
      <c r="S222" s="87">
        <f t="shared" si="55"/>
        <v>25283.61047</v>
      </c>
      <c r="T222" s="93">
        <v>111</v>
      </c>
      <c r="U222" s="42"/>
    </row>
    <row r="223" spans="1:22" s="1" customFormat="1" ht="16.5" x14ac:dyDescent="0.25">
      <c r="A223" s="84">
        <v>209</v>
      </c>
      <c r="B223" s="72" t="s">
        <v>700</v>
      </c>
      <c r="C223" s="72" t="s">
        <v>935</v>
      </c>
      <c r="D223" s="73" t="s">
        <v>83</v>
      </c>
      <c r="E223" s="74" t="s">
        <v>52</v>
      </c>
      <c r="F223" s="71" t="s">
        <v>28</v>
      </c>
      <c r="G223" s="90">
        <v>12144</v>
      </c>
      <c r="H223" s="91">
        <v>0</v>
      </c>
      <c r="I223" s="87">
        <v>25</v>
      </c>
      <c r="J223" s="92">
        <f t="shared" si="57"/>
        <v>348.53280000000001</v>
      </c>
      <c r="K223" s="92">
        <f t="shared" si="58"/>
        <v>862.22399999999993</v>
      </c>
      <c r="L223" s="88">
        <f>+G223*1.1%</f>
        <v>133.584</v>
      </c>
      <c r="M223" s="92">
        <f t="shared" si="50"/>
        <v>369.17759999999998</v>
      </c>
      <c r="N223" s="92">
        <f t="shared" si="51"/>
        <v>861.00960000000009</v>
      </c>
      <c r="O223" s="90">
        <v>0</v>
      </c>
      <c r="P223" s="87">
        <f t="shared" si="56"/>
        <v>2574.5280000000002</v>
      </c>
      <c r="Q223" s="87">
        <f t="shared" si="53"/>
        <v>742.71039999999994</v>
      </c>
      <c r="R223" s="87">
        <f t="shared" si="54"/>
        <v>1856.8176000000001</v>
      </c>
      <c r="S223" s="87">
        <f t="shared" si="55"/>
        <v>11401.2896</v>
      </c>
      <c r="T223" s="93">
        <v>111</v>
      </c>
      <c r="U223" s="42"/>
    </row>
    <row r="224" spans="1:22" s="1" customFormat="1" x14ac:dyDescent="0.25">
      <c r="A224" s="84">
        <v>210</v>
      </c>
      <c r="B224" s="72" t="s">
        <v>589</v>
      </c>
      <c r="C224" s="72" t="s">
        <v>590</v>
      </c>
      <c r="D224" s="73" t="s">
        <v>117</v>
      </c>
      <c r="E224" s="74" t="s">
        <v>104</v>
      </c>
      <c r="F224" s="71" t="s">
        <v>28</v>
      </c>
      <c r="G224" s="90">
        <v>36300</v>
      </c>
      <c r="H224" s="91">
        <v>0</v>
      </c>
      <c r="I224" s="92">
        <v>25</v>
      </c>
      <c r="J224" s="92">
        <f t="shared" si="57"/>
        <v>1041.81</v>
      </c>
      <c r="K224" s="92">
        <f t="shared" si="58"/>
        <v>2577.2999999999997</v>
      </c>
      <c r="L224" s="88">
        <f>+G224*1.1%</f>
        <v>399.30000000000007</v>
      </c>
      <c r="M224" s="92">
        <f t="shared" si="50"/>
        <v>1103.52</v>
      </c>
      <c r="N224" s="92">
        <f t="shared" si="51"/>
        <v>2573.67</v>
      </c>
      <c r="O224" s="90">
        <v>1829.52</v>
      </c>
      <c r="P224" s="87">
        <f t="shared" si="56"/>
        <v>9525.1200000000008</v>
      </c>
      <c r="Q224" s="87">
        <f t="shared" si="53"/>
        <v>3999.85</v>
      </c>
      <c r="R224" s="87">
        <f t="shared" si="54"/>
        <v>5550.27</v>
      </c>
      <c r="S224" s="87">
        <f t="shared" si="55"/>
        <v>32300.15</v>
      </c>
      <c r="T224" s="93">
        <v>111</v>
      </c>
      <c r="U224" s="47"/>
      <c r="V224" s="3"/>
    </row>
    <row r="225" spans="1:27" s="1" customFormat="1" ht="30" x14ac:dyDescent="0.25">
      <c r="A225" s="84">
        <v>211</v>
      </c>
      <c r="B225" s="72" t="s">
        <v>591</v>
      </c>
      <c r="C225" s="72" t="s">
        <v>592</v>
      </c>
      <c r="D225" s="73" t="s">
        <v>166</v>
      </c>
      <c r="E225" s="74" t="s">
        <v>593</v>
      </c>
      <c r="F225" s="71" t="s">
        <v>28</v>
      </c>
      <c r="G225" s="90">
        <v>45000</v>
      </c>
      <c r="H225" s="91">
        <v>1235.06</v>
      </c>
      <c r="I225" s="87">
        <v>25</v>
      </c>
      <c r="J225" s="92">
        <f t="shared" si="57"/>
        <v>1291.5</v>
      </c>
      <c r="K225" s="92">
        <f t="shared" si="58"/>
        <v>3194.9999999999995</v>
      </c>
      <c r="L225" s="88">
        <f>39420*1.1%</f>
        <v>433.62000000000006</v>
      </c>
      <c r="M225" s="92">
        <f t="shared" si="50"/>
        <v>1368</v>
      </c>
      <c r="N225" s="92">
        <f t="shared" si="51"/>
        <v>3190.5</v>
      </c>
      <c r="O225" s="90"/>
      <c r="P225" s="87">
        <f t="shared" si="56"/>
        <v>9478.619999999999</v>
      </c>
      <c r="Q225" s="87">
        <f t="shared" si="53"/>
        <v>3919.56</v>
      </c>
      <c r="R225" s="87">
        <f t="shared" si="54"/>
        <v>6819.119999999999</v>
      </c>
      <c r="S225" s="87">
        <f t="shared" si="55"/>
        <v>41080.44</v>
      </c>
      <c r="T225" s="93">
        <v>111</v>
      </c>
      <c r="U225" s="42"/>
      <c r="W225" s="3"/>
      <c r="X225" s="3"/>
      <c r="Y225" s="3"/>
      <c r="Z225" s="3"/>
      <c r="AA225" s="3"/>
    </row>
    <row r="226" spans="1:27" s="3" customFormat="1" ht="16.5" customHeight="1" x14ac:dyDescent="0.25">
      <c r="A226" s="84">
        <v>212</v>
      </c>
      <c r="B226" s="72" t="s">
        <v>594</v>
      </c>
      <c r="C226" s="72" t="s">
        <v>595</v>
      </c>
      <c r="D226" s="73" t="s">
        <v>117</v>
      </c>
      <c r="E226" s="74" t="s">
        <v>596</v>
      </c>
      <c r="F226" s="71" t="s">
        <v>28</v>
      </c>
      <c r="G226" s="90">
        <v>36300</v>
      </c>
      <c r="H226" s="91">
        <v>0</v>
      </c>
      <c r="I226" s="92">
        <v>25</v>
      </c>
      <c r="J226" s="92">
        <f t="shared" si="57"/>
        <v>1041.81</v>
      </c>
      <c r="K226" s="92">
        <f t="shared" si="58"/>
        <v>2577.2999999999997</v>
      </c>
      <c r="L226" s="88">
        <f>+G226*1.1%</f>
        <v>399.30000000000007</v>
      </c>
      <c r="M226" s="92">
        <f t="shared" si="50"/>
        <v>1103.52</v>
      </c>
      <c r="N226" s="92">
        <f t="shared" si="51"/>
        <v>2573.67</v>
      </c>
      <c r="O226" s="90">
        <v>1829.52</v>
      </c>
      <c r="P226" s="87">
        <f t="shared" si="56"/>
        <v>9525.1200000000008</v>
      </c>
      <c r="Q226" s="87">
        <f t="shared" si="53"/>
        <v>3999.85</v>
      </c>
      <c r="R226" s="87">
        <f t="shared" si="54"/>
        <v>5550.27</v>
      </c>
      <c r="S226" s="87">
        <f t="shared" si="55"/>
        <v>32300.15</v>
      </c>
      <c r="T226" s="93">
        <v>111</v>
      </c>
      <c r="U226" s="42"/>
      <c r="V226" s="1"/>
      <c r="W226" s="1"/>
      <c r="X226" s="1"/>
      <c r="Y226" s="1"/>
      <c r="Z226" s="1"/>
      <c r="AA226" s="1"/>
    </row>
    <row r="227" spans="1:27" s="1" customFormat="1" ht="16.5" x14ac:dyDescent="0.25">
      <c r="A227" s="84">
        <v>213</v>
      </c>
      <c r="B227" s="72" t="s">
        <v>597</v>
      </c>
      <c r="C227" s="72" t="s">
        <v>598</v>
      </c>
      <c r="D227" s="73" t="s">
        <v>138</v>
      </c>
      <c r="E227" s="74" t="s">
        <v>599</v>
      </c>
      <c r="F227" s="71" t="s">
        <v>28</v>
      </c>
      <c r="G227" s="90">
        <v>99000</v>
      </c>
      <c r="H227" s="91">
        <v>12063.97</v>
      </c>
      <c r="I227" s="92">
        <v>25</v>
      </c>
      <c r="J227" s="92">
        <f t="shared" si="57"/>
        <v>2841.3</v>
      </c>
      <c r="K227" s="92">
        <f t="shared" si="58"/>
        <v>7028.9999999999991</v>
      </c>
      <c r="L227" s="88">
        <f>39420*1.1%</f>
        <v>433.62000000000006</v>
      </c>
      <c r="M227" s="92">
        <f>98550*3.04%</f>
        <v>2995.92</v>
      </c>
      <c r="N227" s="92">
        <v>6987.2</v>
      </c>
      <c r="O227" s="90">
        <v>0</v>
      </c>
      <c r="P227" s="87">
        <f t="shared" si="56"/>
        <v>20287.04</v>
      </c>
      <c r="Q227" s="87">
        <f t="shared" si="53"/>
        <v>17926.190000000002</v>
      </c>
      <c r="R227" s="87">
        <f t="shared" si="54"/>
        <v>14449.82</v>
      </c>
      <c r="S227" s="87">
        <f t="shared" si="55"/>
        <v>81073.81</v>
      </c>
      <c r="T227" s="93">
        <v>111</v>
      </c>
      <c r="U227" s="42"/>
    </row>
    <row r="228" spans="1:27" s="1" customFormat="1" ht="30" customHeight="1" x14ac:dyDescent="0.25">
      <c r="A228" s="84">
        <v>214</v>
      </c>
      <c r="B228" s="72" t="s">
        <v>600</v>
      </c>
      <c r="C228" s="72" t="s">
        <v>601</v>
      </c>
      <c r="D228" s="73" t="s">
        <v>345</v>
      </c>
      <c r="E228" s="74" t="s">
        <v>104</v>
      </c>
      <c r="F228" s="71" t="s">
        <v>28</v>
      </c>
      <c r="G228" s="90">
        <v>33396</v>
      </c>
      <c r="H228" s="91">
        <v>0</v>
      </c>
      <c r="I228" s="87">
        <v>25</v>
      </c>
      <c r="J228" s="92">
        <f t="shared" si="57"/>
        <v>958.46519999999998</v>
      </c>
      <c r="K228" s="92">
        <f t="shared" si="58"/>
        <v>2371.116</v>
      </c>
      <c r="L228" s="88">
        <f>+G228*1.1%</f>
        <v>367.35600000000005</v>
      </c>
      <c r="M228" s="92">
        <f t="shared" ref="M228:M251" si="59">+G228*3.04%</f>
        <v>1015.2384</v>
      </c>
      <c r="N228" s="92">
        <f t="shared" ref="N228:N251" si="60">+G228*7.09%</f>
        <v>2367.7764000000002</v>
      </c>
      <c r="O228" s="90">
        <v>0</v>
      </c>
      <c r="P228" s="87">
        <f t="shared" si="56"/>
        <v>7079.9520000000011</v>
      </c>
      <c r="Q228" s="87">
        <f t="shared" si="53"/>
        <v>1998.7035999999998</v>
      </c>
      <c r="R228" s="87">
        <f t="shared" si="54"/>
        <v>5106.2484000000004</v>
      </c>
      <c r="S228" s="87">
        <f t="shared" si="55"/>
        <v>31397.296399999999</v>
      </c>
      <c r="T228" s="93">
        <v>111</v>
      </c>
      <c r="U228" s="42"/>
    </row>
    <row r="229" spans="1:27" s="1" customFormat="1" ht="16.5" x14ac:dyDescent="0.25">
      <c r="A229" s="84">
        <v>215</v>
      </c>
      <c r="B229" s="72" t="s">
        <v>602</v>
      </c>
      <c r="C229" s="72" t="s">
        <v>603</v>
      </c>
      <c r="D229" s="73" t="s">
        <v>39</v>
      </c>
      <c r="E229" s="74" t="s">
        <v>48</v>
      </c>
      <c r="F229" s="71" t="s">
        <v>28</v>
      </c>
      <c r="G229" s="90">
        <v>44649</v>
      </c>
      <c r="H229" s="91">
        <v>906.3</v>
      </c>
      <c r="I229" s="92">
        <v>25</v>
      </c>
      <c r="J229" s="92">
        <f t="shared" si="57"/>
        <v>1281.4263000000001</v>
      </c>
      <c r="K229" s="92">
        <f t="shared" si="58"/>
        <v>3170.0789999999997</v>
      </c>
      <c r="L229" s="88">
        <f>39420*1.1%</f>
        <v>433.62000000000006</v>
      </c>
      <c r="M229" s="92">
        <f t="shared" si="59"/>
        <v>1357.3296</v>
      </c>
      <c r="N229" s="92">
        <f t="shared" si="60"/>
        <v>3165.6141000000002</v>
      </c>
      <c r="O229" s="101">
        <v>1829.52</v>
      </c>
      <c r="P229" s="87">
        <f t="shared" si="56"/>
        <v>11237.589</v>
      </c>
      <c r="Q229" s="87">
        <f t="shared" si="53"/>
        <v>5399.5758999999998</v>
      </c>
      <c r="R229" s="87">
        <f t="shared" si="54"/>
        <v>6769.3130999999994</v>
      </c>
      <c r="S229" s="87">
        <f t="shared" si="55"/>
        <v>39249.424100000004</v>
      </c>
      <c r="T229" s="93">
        <v>111</v>
      </c>
      <c r="U229" s="42"/>
    </row>
    <row r="230" spans="1:27" s="1" customFormat="1" ht="16.5" x14ac:dyDescent="0.25">
      <c r="A230" s="84">
        <v>216</v>
      </c>
      <c r="B230" s="72" t="s">
        <v>484</v>
      </c>
      <c r="C230" s="72" t="s">
        <v>604</v>
      </c>
      <c r="D230" s="73" t="s">
        <v>51</v>
      </c>
      <c r="E230" s="74" t="s">
        <v>352</v>
      </c>
      <c r="F230" s="71" t="s">
        <v>28</v>
      </c>
      <c r="G230" s="90">
        <v>19450</v>
      </c>
      <c r="H230" s="91"/>
      <c r="I230" s="87">
        <v>25</v>
      </c>
      <c r="J230" s="92">
        <f t="shared" si="57"/>
        <v>558.21500000000003</v>
      </c>
      <c r="K230" s="92">
        <f t="shared" si="58"/>
        <v>1380.9499999999998</v>
      </c>
      <c r="L230" s="88">
        <f t="shared" ref="L230:L238" si="61">+G230*1.1%</f>
        <v>213.95000000000002</v>
      </c>
      <c r="M230" s="92">
        <f t="shared" si="59"/>
        <v>591.28</v>
      </c>
      <c r="N230" s="92">
        <f t="shared" si="60"/>
        <v>1379.0050000000001</v>
      </c>
      <c r="O230" s="90"/>
      <c r="P230" s="87">
        <f t="shared" si="56"/>
        <v>4123.3999999999996</v>
      </c>
      <c r="Q230" s="87">
        <f t="shared" si="53"/>
        <v>1174.4949999999999</v>
      </c>
      <c r="R230" s="87">
        <f t="shared" si="54"/>
        <v>2973.9049999999997</v>
      </c>
      <c r="S230" s="87">
        <f t="shared" si="55"/>
        <v>18275.505000000001</v>
      </c>
      <c r="T230" s="93">
        <v>111</v>
      </c>
      <c r="U230" s="42"/>
    </row>
    <row r="231" spans="1:27" s="1" customFormat="1" ht="16.5" x14ac:dyDescent="0.25">
      <c r="A231" s="84">
        <v>217</v>
      </c>
      <c r="B231" s="72" t="s">
        <v>605</v>
      </c>
      <c r="C231" s="72" t="s">
        <v>606</v>
      </c>
      <c r="D231" s="73" t="s">
        <v>81</v>
      </c>
      <c r="E231" s="74" t="s">
        <v>352</v>
      </c>
      <c r="F231" s="71" t="s">
        <v>28</v>
      </c>
      <c r="G231" s="90">
        <v>19734</v>
      </c>
      <c r="H231" s="91">
        <v>0</v>
      </c>
      <c r="I231" s="92">
        <v>25</v>
      </c>
      <c r="J231" s="92">
        <f t="shared" si="57"/>
        <v>566.36580000000004</v>
      </c>
      <c r="K231" s="92">
        <f t="shared" si="58"/>
        <v>1401.1139999999998</v>
      </c>
      <c r="L231" s="88">
        <f t="shared" si="61"/>
        <v>217.07400000000001</v>
      </c>
      <c r="M231" s="92">
        <f t="shared" si="59"/>
        <v>599.91359999999997</v>
      </c>
      <c r="N231" s="92">
        <f t="shared" si="60"/>
        <v>1399.1406000000002</v>
      </c>
      <c r="O231" s="91">
        <v>0</v>
      </c>
      <c r="P231" s="87">
        <f t="shared" si="56"/>
        <v>4183.6080000000002</v>
      </c>
      <c r="Q231" s="87">
        <f t="shared" si="53"/>
        <v>1191.2793999999999</v>
      </c>
      <c r="R231" s="87">
        <f t="shared" si="54"/>
        <v>3017.3285999999998</v>
      </c>
      <c r="S231" s="87">
        <f t="shared" si="55"/>
        <v>18542.720600000001</v>
      </c>
      <c r="T231" s="93">
        <v>111</v>
      </c>
      <c r="U231" s="42"/>
    </row>
    <row r="232" spans="1:27" s="1" customFormat="1" ht="16.5" x14ac:dyDescent="0.25">
      <c r="A232" s="84">
        <v>218</v>
      </c>
      <c r="B232" s="79" t="s">
        <v>607</v>
      </c>
      <c r="C232" s="79" t="s">
        <v>608</v>
      </c>
      <c r="D232" s="79" t="s">
        <v>170</v>
      </c>
      <c r="E232" s="79" t="s">
        <v>170</v>
      </c>
      <c r="F232" s="71" t="s">
        <v>28</v>
      </c>
      <c r="G232" s="65">
        <v>12100</v>
      </c>
      <c r="H232" s="91">
        <v>0</v>
      </c>
      <c r="I232" s="87">
        <v>25</v>
      </c>
      <c r="J232" s="92">
        <f t="shared" si="57"/>
        <v>347.27</v>
      </c>
      <c r="K232" s="92">
        <f t="shared" si="58"/>
        <v>859.09999999999991</v>
      </c>
      <c r="L232" s="88">
        <f t="shared" si="61"/>
        <v>133.10000000000002</v>
      </c>
      <c r="M232" s="92">
        <f t="shared" si="59"/>
        <v>367.84</v>
      </c>
      <c r="N232" s="92">
        <f t="shared" si="60"/>
        <v>857.8900000000001</v>
      </c>
      <c r="O232" s="91">
        <v>0</v>
      </c>
      <c r="P232" s="87">
        <f t="shared" si="56"/>
        <v>2565.1999999999998</v>
      </c>
      <c r="Q232" s="87">
        <f t="shared" si="53"/>
        <v>740.1099999999999</v>
      </c>
      <c r="R232" s="87">
        <f t="shared" si="54"/>
        <v>1850.0900000000001</v>
      </c>
      <c r="S232" s="87">
        <f t="shared" si="55"/>
        <v>11359.89</v>
      </c>
      <c r="T232" s="93">
        <v>111</v>
      </c>
      <c r="U232" s="42"/>
    </row>
    <row r="233" spans="1:27" s="1" customFormat="1" ht="16.5" x14ac:dyDescent="0.25">
      <c r="A233" s="84">
        <v>219</v>
      </c>
      <c r="B233" s="72" t="s">
        <v>408</v>
      </c>
      <c r="C233" s="72" t="s">
        <v>609</v>
      </c>
      <c r="D233" s="73" t="s">
        <v>324</v>
      </c>
      <c r="E233" s="74" t="s">
        <v>352</v>
      </c>
      <c r="F233" s="71" t="s">
        <v>28</v>
      </c>
      <c r="G233" s="90">
        <v>19734</v>
      </c>
      <c r="H233" s="91">
        <v>0</v>
      </c>
      <c r="I233" s="92">
        <v>25</v>
      </c>
      <c r="J233" s="92">
        <f t="shared" si="57"/>
        <v>566.36580000000004</v>
      </c>
      <c r="K233" s="92">
        <f t="shared" si="58"/>
        <v>1401.1139999999998</v>
      </c>
      <c r="L233" s="88">
        <f t="shared" si="61"/>
        <v>217.07400000000001</v>
      </c>
      <c r="M233" s="92">
        <f t="shared" si="59"/>
        <v>599.91359999999997</v>
      </c>
      <c r="N233" s="92">
        <f t="shared" si="60"/>
        <v>1399.1406000000002</v>
      </c>
      <c r="O233" s="99">
        <v>0</v>
      </c>
      <c r="P233" s="87">
        <f t="shared" si="56"/>
        <v>4183.6080000000002</v>
      </c>
      <c r="Q233" s="87">
        <f t="shared" si="53"/>
        <v>1191.2793999999999</v>
      </c>
      <c r="R233" s="87">
        <f t="shared" si="54"/>
        <v>3017.3285999999998</v>
      </c>
      <c r="S233" s="87">
        <f t="shared" si="55"/>
        <v>18542.720600000001</v>
      </c>
      <c r="T233" s="93">
        <v>111</v>
      </c>
      <c r="U233" s="42"/>
    </row>
    <row r="234" spans="1:27" s="1" customFormat="1" ht="16.5" customHeight="1" x14ac:dyDescent="0.25">
      <c r="A234" s="84">
        <v>220</v>
      </c>
      <c r="B234" s="72" t="s">
        <v>610</v>
      </c>
      <c r="C234" s="72" t="s">
        <v>611</v>
      </c>
      <c r="D234" s="73" t="s">
        <v>43</v>
      </c>
      <c r="E234" s="74" t="s">
        <v>612</v>
      </c>
      <c r="F234" s="71" t="s">
        <v>28</v>
      </c>
      <c r="G234" s="90">
        <v>27000</v>
      </c>
      <c r="H234" s="91">
        <v>0</v>
      </c>
      <c r="I234" s="92">
        <v>25</v>
      </c>
      <c r="J234" s="92">
        <f t="shared" si="57"/>
        <v>774.9</v>
      </c>
      <c r="K234" s="92">
        <f t="shared" si="58"/>
        <v>1916.9999999999998</v>
      </c>
      <c r="L234" s="88">
        <f t="shared" si="61"/>
        <v>297.00000000000006</v>
      </c>
      <c r="M234" s="92">
        <f t="shared" si="59"/>
        <v>820.8</v>
      </c>
      <c r="N234" s="92">
        <f t="shared" si="60"/>
        <v>1914.3000000000002</v>
      </c>
      <c r="O234" s="90">
        <v>0</v>
      </c>
      <c r="P234" s="87">
        <f t="shared" si="56"/>
        <v>5724</v>
      </c>
      <c r="Q234" s="87">
        <f t="shared" si="53"/>
        <v>1620.6999999999998</v>
      </c>
      <c r="R234" s="87">
        <f t="shared" si="54"/>
        <v>4128.3</v>
      </c>
      <c r="S234" s="87">
        <f t="shared" si="55"/>
        <v>25379.3</v>
      </c>
      <c r="T234" s="93">
        <v>111</v>
      </c>
      <c r="U234" s="42"/>
    </row>
    <row r="235" spans="1:27" s="1" customFormat="1" ht="16.5" x14ac:dyDescent="0.25">
      <c r="A235" s="84">
        <v>221</v>
      </c>
      <c r="B235" s="72" t="s">
        <v>613</v>
      </c>
      <c r="C235" s="72" t="s">
        <v>614</v>
      </c>
      <c r="D235" s="73" t="s">
        <v>138</v>
      </c>
      <c r="E235" s="74" t="s">
        <v>615</v>
      </c>
      <c r="F235" s="71" t="s">
        <v>28</v>
      </c>
      <c r="G235" s="90">
        <v>20000</v>
      </c>
      <c r="H235" s="91">
        <v>0</v>
      </c>
      <c r="I235" s="87">
        <v>25</v>
      </c>
      <c r="J235" s="92">
        <f t="shared" si="57"/>
        <v>574</v>
      </c>
      <c r="K235" s="92">
        <f t="shared" si="58"/>
        <v>1419.9999999999998</v>
      </c>
      <c r="L235" s="88">
        <f t="shared" si="61"/>
        <v>220.00000000000003</v>
      </c>
      <c r="M235" s="92">
        <f t="shared" si="59"/>
        <v>608</v>
      </c>
      <c r="N235" s="92">
        <f t="shared" si="60"/>
        <v>1418</v>
      </c>
      <c r="O235" s="90">
        <v>914.76</v>
      </c>
      <c r="P235" s="87">
        <f t="shared" si="56"/>
        <v>5154.76</v>
      </c>
      <c r="Q235" s="87">
        <f t="shared" si="53"/>
        <v>2121.7600000000002</v>
      </c>
      <c r="R235" s="87">
        <f t="shared" si="54"/>
        <v>3058</v>
      </c>
      <c r="S235" s="87">
        <f t="shared" si="55"/>
        <v>17878.239999999998</v>
      </c>
      <c r="T235" s="93">
        <v>111</v>
      </c>
      <c r="U235" s="42"/>
    </row>
    <row r="236" spans="1:27" s="1" customFormat="1" ht="16.5" customHeight="1" x14ac:dyDescent="0.2">
      <c r="A236" s="84">
        <v>222</v>
      </c>
      <c r="B236" s="76" t="s">
        <v>616</v>
      </c>
      <c r="C236" s="76" t="s">
        <v>617</v>
      </c>
      <c r="D236" s="76" t="s">
        <v>179</v>
      </c>
      <c r="E236" s="76" t="s">
        <v>618</v>
      </c>
      <c r="F236" s="71" t="s">
        <v>28</v>
      </c>
      <c r="G236" s="94">
        <v>30000</v>
      </c>
      <c r="H236" s="91">
        <v>0</v>
      </c>
      <c r="I236" s="87">
        <v>25</v>
      </c>
      <c r="J236" s="92">
        <f t="shared" si="57"/>
        <v>861</v>
      </c>
      <c r="K236" s="92">
        <f t="shared" si="58"/>
        <v>2130</v>
      </c>
      <c r="L236" s="88">
        <f t="shared" si="61"/>
        <v>330.00000000000006</v>
      </c>
      <c r="M236" s="92">
        <f t="shared" si="59"/>
        <v>912</v>
      </c>
      <c r="N236" s="92">
        <f t="shared" si="60"/>
        <v>2127</v>
      </c>
      <c r="O236" s="90">
        <v>0</v>
      </c>
      <c r="P236" s="87">
        <f t="shared" si="56"/>
        <v>6360</v>
      </c>
      <c r="Q236" s="87">
        <f t="shared" si="53"/>
        <v>1798</v>
      </c>
      <c r="R236" s="87">
        <f t="shared" si="54"/>
        <v>4587</v>
      </c>
      <c r="S236" s="87">
        <f t="shared" si="55"/>
        <v>28202</v>
      </c>
      <c r="T236" s="93">
        <v>111</v>
      </c>
      <c r="U236" s="42"/>
    </row>
    <row r="237" spans="1:27" s="1" customFormat="1" ht="16.5" x14ac:dyDescent="0.25">
      <c r="A237" s="84">
        <v>223</v>
      </c>
      <c r="B237" s="72" t="s">
        <v>619</v>
      </c>
      <c r="C237" s="72" t="s">
        <v>620</v>
      </c>
      <c r="D237" s="73" t="s">
        <v>187</v>
      </c>
      <c r="E237" s="74" t="s">
        <v>48</v>
      </c>
      <c r="F237" s="71" t="s">
        <v>28</v>
      </c>
      <c r="G237" s="90">
        <v>32670</v>
      </c>
      <c r="H237" s="91">
        <v>0</v>
      </c>
      <c r="I237" s="92">
        <v>25</v>
      </c>
      <c r="J237" s="92">
        <f t="shared" si="57"/>
        <v>937.62900000000002</v>
      </c>
      <c r="K237" s="92">
        <f t="shared" si="58"/>
        <v>2319.5699999999997</v>
      </c>
      <c r="L237" s="88">
        <f t="shared" si="61"/>
        <v>359.37000000000006</v>
      </c>
      <c r="M237" s="92">
        <f t="shared" si="59"/>
        <v>993.16800000000001</v>
      </c>
      <c r="N237" s="92">
        <f t="shared" si="60"/>
        <v>2316.3030000000003</v>
      </c>
      <c r="O237" s="90">
        <v>0</v>
      </c>
      <c r="P237" s="87">
        <f t="shared" si="56"/>
        <v>6926.0399999999991</v>
      </c>
      <c r="Q237" s="87">
        <f t="shared" si="53"/>
        <v>1955.797</v>
      </c>
      <c r="R237" s="87">
        <f t="shared" si="54"/>
        <v>4995.2430000000004</v>
      </c>
      <c r="S237" s="87">
        <f t="shared" si="55"/>
        <v>30714.203000000001</v>
      </c>
      <c r="T237" s="93">
        <v>111</v>
      </c>
      <c r="U237" s="42"/>
    </row>
    <row r="238" spans="1:27" s="1" customFormat="1" ht="16.5" x14ac:dyDescent="0.25">
      <c r="A238" s="84">
        <v>224</v>
      </c>
      <c r="B238" s="72" t="s">
        <v>908</v>
      </c>
      <c r="C238" s="72" t="s">
        <v>909</v>
      </c>
      <c r="D238" s="73" t="s">
        <v>43</v>
      </c>
      <c r="E238" s="74" t="s">
        <v>352</v>
      </c>
      <c r="F238" s="71" t="s">
        <v>28</v>
      </c>
      <c r="G238" s="90">
        <v>25000</v>
      </c>
      <c r="H238" s="91">
        <v>0</v>
      </c>
      <c r="I238" s="87">
        <v>25</v>
      </c>
      <c r="J238" s="92">
        <f t="shared" si="57"/>
        <v>717.5</v>
      </c>
      <c r="K238" s="92">
        <f t="shared" si="58"/>
        <v>1774.9999999999998</v>
      </c>
      <c r="L238" s="88">
        <f t="shared" si="61"/>
        <v>275</v>
      </c>
      <c r="M238" s="92">
        <f t="shared" si="59"/>
        <v>760</v>
      </c>
      <c r="N238" s="92">
        <f t="shared" si="60"/>
        <v>1772.5000000000002</v>
      </c>
      <c r="O238" s="95"/>
      <c r="P238" s="87">
        <f t="shared" si="56"/>
        <v>5300</v>
      </c>
      <c r="Q238" s="87">
        <f t="shared" si="53"/>
        <v>1502.5</v>
      </c>
      <c r="R238" s="87">
        <f t="shared" si="54"/>
        <v>3822.5</v>
      </c>
      <c r="S238" s="87">
        <f t="shared" si="55"/>
        <v>23497.5</v>
      </c>
      <c r="T238" s="93">
        <v>111</v>
      </c>
      <c r="U238" s="42"/>
    </row>
    <row r="239" spans="1:27" s="1" customFormat="1" ht="16.5" x14ac:dyDescent="0.25">
      <c r="A239" s="84">
        <v>225</v>
      </c>
      <c r="B239" s="77" t="s">
        <v>621</v>
      </c>
      <c r="C239" s="80" t="s">
        <v>622</v>
      </c>
      <c r="D239" s="73" t="s">
        <v>39</v>
      </c>
      <c r="E239" s="74" t="s">
        <v>623</v>
      </c>
      <c r="F239" s="71" t="s">
        <v>28</v>
      </c>
      <c r="G239" s="90">
        <v>79860</v>
      </c>
      <c r="H239" s="91">
        <v>7092.96</v>
      </c>
      <c r="I239" s="92">
        <v>25</v>
      </c>
      <c r="J239" s="92">
        <f t="shared" si="57"/>
        <v>2291.982</v>
      </c>
      <c r="K239" s="92">
        <f t="shared" si="58"/>
        <v>5670.0599999999995</v>
      </c>
      <c r="L239" s="88">
        <f>39420*1.1%</f>
        <v>433.62000000000006</v>
      </c>
      <c r="M239" s="92">
        <f t="shared" si="59"/>
        <v>2427.7440000000001</v>
      </c>
      <c r="N239" s="92">
        <f t="shared" si="60"/>
        <v>5662.0740000000005</v>
      </c>
      <c r="O239" s="90">
        <v>1829.52</v>
      </c>
      <c r="P239" s="87">
        <f t="shared" si="56"/>
        <v>18315.000000000004</v>
      </c>
      <c r="Q239" s="87">
        <f t="shared" si="53"/>
        <v>13667.206</v>
      </c>
      <c r="R239" s="87">
        <f t="shared" si="54"/>
        <v>11765.754000000001</v>
      </c>
      <c r="S239" s="87">
        <f t="shared" si="55"/>
        <v>66192.793999999994</v>
      </c>
      <c r="T239" s="93">
        <v>111</v>
      </c>
      <c r="U239" s="42"/>
    </row>
    <row r="240" spans="1:27" s="1" customFormat="1" ht="30" x14ac:dyDescent="0.25">
      <c r="A240" s="84">
        <v>226</v>
      </c>
      <c r="B240" s="72" t="s">
        <v>624</v>
      </c>
      <c r="C240" s="72" t="s">
        <v>625</v>
      </c>
      <c r="D240" s="73" t="s">
        <v>39</v>
      </c>
      <c r="E240" s="74" t="s">
        <v>626</v>
      </c>
      <c r="F240" s="71" t="s">
        <v>28</v>
      </c>
      <c r="G240" s="90">
        <v>35000</v>
      </c>
      <c r="H240" s="91">
        <v>0</v>
      </c>
      <c r="I240" s="87">
        <v>25</v>
      </c>
      <c r="J240" s="92">
        <f t="shared" si="57"/>
        <v>1004.5</v>
      </c>
      <c r="K240" s="92">
        <f t="shared" si="58"/>
        <v>2485</v>
      </c>
      <c r="L240" s="88">
        <f>+G240*1.1%</f>
        <v>385.00000000000006</v>
      </c>
      <c r="M240" s="92">
        <f t="shared" si="59"/>
        <v>1064</v>
      </c>
      <c r="N240" s="92">
        <f t="shared" si="60"/>
        <v>2481.5</v>
      </c>
      <c r="O240" s="90">
        <v>0</v>
      </c>
      <c r="P240" s="87">
        <f t="shared" si="56"/>
        <v>7420</v>
      </c>
      <c r="Q240" s="87">
        <f t="shared" si="53"/>
        <v>2093.5</v>
      </c>
      <c r="R240" s="87">
        <f t="shared" si="54"/>
        <v>5351.5</v>
      </c>
      <c r="S240" s="87">
        <f t="shared" si="55"/>
        <v>32906.5</v>
      </c>
      <c r="T240" s="93">
        <v>111</v>
      </c>
      <c r="U240" s="42"/>
    </row>
    <row r="241" spans="1:21" s="1" customFormat="1" ht="16.5" x14ac:dyDescent="0.25">
      <c r="A241" s="84">
        <v>227</v>
      </c>
      <c r="B241" s="72" t="s">
        <v>627</v>
      </c>
      <c r="C241" s="72" t="s">
        <v>628</v>
      </c>
      <c r="D241" s="73" t="s">
        <v>227</v>
      </c>
      <c r="E241" s="74" t="s">
        <v>96</v>
      </c>
      <c r="F241" s="71" t="s">
        <v>28</v>
      </c>
      <c r="G241" s="90">
        <f>3000+15000</f>
        <v>18000</v>
      </c>
      <c r="H241" s="91">
        <v>0</v>
      </c>
      <c r="I241" s="92">
        <v>25</v>
      </c>
      <c r="J241" s="92">
        <f t="shared" si="57"/>
        <v>516.6</v>
      </c>
      <c r="K241" s="92">
        <f t="shared" si="58"/>
        <v>1277.9999999999998</v>
      </c>
      <c r="L241" s="88">
        <f>+G241*1.1%</f>
        <v>198.00000000000003</v>
      </c>
      <c r="M241" s="92">
        <f t="shared" si="59"/>
        <v>547.20000000000005</v>
      </c>
      <c r="N241" s="92">
        <f t="shared" si="60"/>
        <v>1276.2</v>
      </c>
      <c r="O241" s="90"/>
      <c r="P241" s="87">
        <f t="shared" si="56"/>
        <v>3816</v>
      </c>
      <c r="Q241" s="87">
        <f t="shared" si="53"/>
        <v>1088.8000000000002</v>
      </c>
      <c r="R241" s="87">
        <f t="shared" si="54"/>
        <v>2752.2</v>
      </c>
      <c r="S241" s="87">
        <f t="shared" si="55"/>
        <v>16911.2</v>
      </c>
      <c r="T241" s="93">
        <v>111</v>
      </c>
      <c r="U241" s="42"/>
    </row>
    <row r="242" spans="1:21" s="1" customFormat="1" ht="30" x14ac:dyDescent="0.25">
      <c r="A242" s="84">
        <v>228</v>
      </c>
      <c r="B242" s="72" t="s">
        <v>629</v>
      </c>
      <c r="C242" s="72" t="s">
        <v>630</v>
      </c>
      <c r="D242" s="73" t="s">
        <v>81</v>
      </c>
      <c r="E242" s="74" t="s">
        <v>244</v>
      </c>
      <c r="F242" s="71" t="s">
        <v>28</v>
      </c>
      <c r="G242" s="90">
        <f>4730+22770</f>
        <v>27500</v>
      </c>
      <c r="H242" s="91">
        <v>0</v>
      </c>
      <c r="I242" s="92">
        <v>25</v>
      </c>
      <c r="J242" s="92">
        <f t="shared" si="57"/>
        <v>789.25</v>
      </c>
      <c r="K242" s="92">
        <f t="shared" si="58"/>
        <v>1952.4999999999998</v>
      </c>
      <c r="L242" s="88">
        <f>+G242*1.1%</f>
        <v>302.50000000000006</v>
      </c>
      <c r="M242" s="92">
        <f t="shared" si="59"/>
        <v>836</v>
      </c>
      <c r="N242" s="92">
        <f t="shared" si="60"/>
        <v>1949.7500000000002</v>
      </c>
      <c r="O242" s="90">
        <v>914.76</v>
      </c>
      <c r="P242" s="87">
        <f t="shared" si="56"/>
        <v>6744.76</v>
      </c>
      <c r="Q242" s="87">
        <f t="shared" si="53"/>
        <v>2565.0100000000002</v>
      </c>
      <c r="R242" s="87">
        <f t="shared" si="54"/>
        <v>4204.75</v>
      </c>
      <c r="S242" s="87">
        <f t="shared" si="55"/>
        <v>24934.989999999998</v>
      </c>
      <c r="T242" s="93">
        <v>111</v>
      </c>
      <c r="U242" s="42"/>
    </row>
    <row r="243" spans="1:21" s="1" customFormat="1" ht="16.5" x14ac:dyDescent="0.25">
      <c r="A243" s="84">
        <v>229</v>
      </c>
      <c r="B243" s="72" t="s">
        <v>631</v>
      </c>
      <c r="C243" s="72" t="s">
        <v>632</v>
      </c>
      <c r="D243" s="73" t="s">
        <v>83</v>
      </c>
      <c r="E243" s="74" t="s">
        <v>40</v>
      </c>
      <c r="F243" s="71" t="s">
        <v>28</v>
      </c>
      <c r="G243" s="90">
        <v>20614.439999999999</v>
      </c>
      <c r="H243" s="91">
        <v>0</v>
      </c>
      <c r="I243" s="87">
        <v>25</v>
      </c>
      <c r="J243" s="92">
        <f t="shared" si="57"/>
        <v>591.63442799999996</v>
      </c>
      <c r="K243" s="92">
        <f t="shared" si="58"/>
        <v>1463.6252399999998</v>
      </c>
      <c r="L243" s="88">
        <f>+G243*1.1%</f>
        <v>226.75884000000002</v>
      </c>
      <c r="M243" s="92">
        <f t="shared" si="59"/>
        <v>626.67897599999992</v>
      </c>
      <c r="N243" s="92">
        <f t="shared" si="60"/>
        <v>1461.5637959999999</v>
      </c>
      <c r="O243" s="90">
        <v>0</v>
      </c>
      <c r="P243" s="87">
        <f t="shared" si="56"/>
        <v>4370.2612799999988</v>
      </c>
      <c r="Q243" s="87">
        <f t="shared" si="53"/>
        <v>1243.313404</v>
      </c>
      <c r="R243" s="87">
        <f t="shared" si="54"/>
        <v>3151.9478759999997</v>
      </c>
      <c r="S243" s="87">
        <f t="shared" si="55"/>
        <v>19371.126595999998</v>
      </c>
      <c r="T243" s="93">
        <v>111</v>
      </c>
      <c r="U243" s="42"/>
    </row>
    <row r="244" spans="1:21" s="1" customFormat="1" ht="16.5" x14ac:dyDescent="0.25">
      <c r="A244" s="84">
        <v>230</v>
      </c>
      <c r="B244" s="72" t="s">
        <v>910</v>
      </c>
      <c r="C244" s="72" t="s">
        <v>911</v>
      </c>
      <c r="D244" s="73" t="s">
        <v>263</v>
      </c>
      <c r="E244" s="74" t="s">
        <v>580</v>
      </c>
      <c r="F244" s="71" t="s">
        <v>28</v>
      </c>
      <c r="G244" s="90">
        <v>50000</v>
      </c>
      <c r="H244" s="91">
        <v>1940.74</v>
      </c>
      <c r="I244" s="92">
        <v>25</v>
      </c>
      <c r="J244" s="92">
        <f t="shared" si="57"/>
        <v>1435</v>
      </c>
      <c r="K244" s="92">
        <f t="shared" si="58"/>
        <v>3549.9999999999995</v>
      </c>
      <c r="L244" s="88">
        <f>39420*1.1%</f>
        <v>433.62000000000006</v>
      </c>
      <c r="M244" s="92">
        <f t="shared" si="59"/>
        <v>1520</v>
      </c>
      <c r="N244" s="92">
        <f t="shared" si="60"/>
        <v>3545.0000000000005</v>
      </c>
      <c r="O244" s="95"/>
      <c r="P244" s="87">
        <f t="shared" si="56"/>
        <v>10483.620000000001</v>
      </c>
      <c r="Q244" s="87">
        <f t="shared" si="53"/>
        <v>4920.74</v>
      </c>
      <c r="R244" s="87">
        <f t="shared" si="54"/>
        <v>7528.62</v>
      </c>
      <c r="S244" s="87">
        <f t="shared" si="55"/>
        <v>45079.26</v>
      </c>
      <c r="T244" s="93">
        <v>111</v>
      </c>
      <c r="U244" s="42"/>
    </row>
    <row r="245" spans="1:21" s="1" customFormat="1" ht="16.5" x14ac:dyDescent="0.25">
      <c r="A245" s="84">
        <v>231</v>
      </c>
      <c r="B245" s="72" t="s">
        <v>633</v>
      </c>
      <c r="C245" s="72" t="s">
        <v>634</v>
      </c>
      <c r="D245" s="73" t="s">
        <v>271</v>
      </c>
      <c r="E245" s="74" t="s">
        <v>99</v>
      </c>
      <c r="F245" s="71" t="s">
        <v>28</v>
      </c>
      <c r="G245" s="90">
        <v>26136</v>
      </c>
      <c r="H245" s="91">
        <v>0</v>
      </c>
      <c r="I245" s="92">
        <v>25</v>
      </c>
      <c r="J245" s="92">
        <f t="shared" ref="J245:J276" si="62">+G245*2.87%</f>
        <v>750.10320000000002</v>
      </c>
      <c r="K245" s="92">
        <f t="shared" ref="K245:K276" si="63">+G245*7.1%</f>
        <v>1855.6559999999997</v>
      </c>
      <c r="L245" s="88">
        <f t="shared" ref="L245:L250" si="64">+G245*1.1%</f>
        <v>287.49600000000004</v>
      </c>
      <c r="M245" s="92">
        <f t="shared" si="59"/>
        <v>794.53440000000001</v>
      </c>
      <c r="N245" s="92">
        <f t="shared" si="60"/>
        <v>1853.0424</v>
      </c>
      <c r="O245" s="90"/>
      <c r="P245" s="87">
        <f t="shared" si="56"/>
        <v>5540.8319999999994</v>
      </c>
      <c r="Q245" s="87">
        <f t="shared" si="53"/>
        <v>1569.6376</v>
      </c>
      <c r="R245" s="87">
        <f t="shared" si="54"/>
        <v>3996.1943999999994</v>
      </c>
      <c r="S245" s="87">
        <f t="shared" si="55"/>
        <v>24566.362399999998</v>
      </c>
      <c r="T245" s="93">
        <v>111</v>
      </c>
      <c r="U245" s="42"/>
    </row>
    <row r="246" spans="1:21" s="1" customFormat="1" ht="16.5" x14ac:dyDescent="0.25">
      <c r="A246" s="84">
        <v>232</v>
      </c>
      <c r="B246" s="72" t="s">
        <v>635</v>
      </c>
      <c r="C246" s="72" t="s">
        <v>636</v>
      </c>
      <c r="D246" s="73" t="s">
        <v>183</v>
      </c>
      <c r="E246" s="74" t="s">
        <v>398</v>
      </c>
      <c r="F246" s="71" t="s">
        <v>28</v>
      </c>
      <c r="G246" s="90">
        <v>33396</v>
      </c>
      <c r="H246" s="91">
        <v>0</v>
      </c>
      <c r="I246" s="87">
        <v>25</v>
      </c>
      <c r="J246" s="92">
        <f t="shared" si="62"/>
        <v>958.46519999999998</v>
      </c>
      <c r="K246" s="92">
        <f t="shared" si="63"/>
        <v>2371.116</v>
      </c>
      <c r="L246" s="88">
        <f t="shared" si="64"/>
        <v>367.35600000000005</v>
      </c>
      <c r="M246" s="92">
        <f t="shared" si="59"/>
        <v>1015.2384</v>
      </c>
      <c r="N246" s="92">
        <f t="shared" si="60"/>
        <v>2367.7764000000002</v>
      </c>
      <c r="O246" s="90">
        <v>0</v>
      </c>
      <c r="P246" s="87">
        <f t="shared" si="56"/>
        <v>7079.9520000000011</v>
      </c>
      <c r="Q246" s="87">
        <f t="shared" si="53"/>
        <v>1998.7035999999998</v>
      </c>
      <c r="R246" s="87">
        <f t="shared" si="54"/>
        <v>5106.2484000000004</v>
      </c>
      <c r="S246" s="87">
        <f t="shared" si="55"/>
        <v>31397.296399999999</v>
      </c>
      <c r="T246" s="93">
        <v>111</v>
      </c>
      <c r="U246" s="42"/>
    </row>
    <row r="247" spans="1:21" s="1" customFormat="1" ht="16.5" x14ac:dyDescent="0.25">
      <c r="A247" s="84">
        <v>233</v>
      </c>
      <c r="B247" s="72" t="s">
        <v>637</v>
      </c>
      <c r="C247" s="72" t="s">
        <v>638</v>
      </c>
      <c r="D247" s="73" t="s">
        <v>83</v>
      </c>
      <c r="E247" s="74" t="s">
        <v>639</v>
      </c>
      <c r="F247" s="71" t="s">
        <v>28</v>
      </c>
      <c r="G247" s="90">
        <v>36300</v>
      </c>
      <c r="H247" s="91">
        <v>0</v>
      </c>
      <c r="I247" s="92">
        <v>25</v>
      </c>
      <c r="J247" s="92">
        <f t="shared" si="62"/>
        <v>1041.81</v>
      </c>
      <c r="K247" s="92">
        <f t="shared" si="63"/>
        <v>2577.2999999999997</v>
      </c>
      <c r="L247" s="88">
        <f t="shared" si="64"/>
        <v>399.30000000000007</v>
      </c>
      <c r="M247" s="92">
        <f t="shared" si="59"/>
        <v>1103.52</v>
      </c>
      <c r="N247" s="92">
        <f t="shared" si="60"/>
        <v>2573.67</v>
      </c>
      <c r="O247" s="90">
        <v>1829.52</v>
      </c>
      <c r="P247" s="87">
        <f t="shared" si="56"/>
        <v>9525.1200000000008</v>
      </c>
      <c r="Q247" s="87">
        <f t="shared" si="53"/>
        <v>3999.85</v>
      </c>
      <c r="R247" s="87">
        <f t="shared" si="54"/>
        <v>5550.27</v>
      </c>
      <c r="S247" s="87">
        <f t="shared" si="55"/>
        <v>32300.15</v>
      </c>
      <c r="T247" s="93">
        <v>111</v>
      </c>
      <c r="U247" s="42"/>
    </row>
    <row r="248" spans="1:21" s="1" customFormat="1" ht="16.5" x14ac:dyDescent="0.25">
      <c r="A248" s="84">
        <v>234</v>
      </c>
      <c r="B248" s="72" t="s">
        <v>640</v>
      </c>
      <c r="C248" s="72" t="s">
        <v>641</v>
      </c>
      <c r="D248" s="73" t="s">
        <v>39</v>
      </c>
      <c r="E248" s="74" t="s">
        <v>40</v>
      </c>
      <c r="F248" s="71" t="s">
        <v>28</v>
      </c>
      <c r="G248" s="90">
        <v>26400</v>
      </c>
      <c r="H248" s="91">
        <v>0</v>
      </c>
      <c r="I248" s="87">
        <v>25</v>
      </c>
      <c r="J248" s="92">
        <f t="shared" si="62"/>
        <v>757.68</v>
      </c>
      <c r="K248" s="92">
        <f t="shared" si="63"/>
        <v>1874.3999999999999</v>
      </c>
      <c r="L248" s="88">
        <f t="shared" si="64"/>
        <v>290.40000000000003</v>
      </c>
      <c r="M248" s="92">
        <f t="shared" si="59"/>
        <v>802.56</v>
      </c>
      <c r="N248" s="92">
        <f t="shared" si="60"/>
        <v>1871.7600000000002</v>
      </c>
      <c r="O248" s="90">
        <v>914.76</v>
      </c>
      <c r="P248" s="87">
        <f t="shared" si="56"/>
        <v>6511.56</v>
      </c>
      <c r="Q248" s="87">
        <f t="shared" si="53"/>
        <v>2500</v>
      </c>
      <c r="R248" s="87">
        <f t="shared" si="54"/>
        <v>4036.56</v>
      </c>
      <c r="S248" s="87">
        <f t="shared" si="55"/>
        <v>23900</v>
      </c>
      <c r="T248" s="93">
        <v>111</v>
      </c>
      <c r="U248" s="42"/>
    </row>
    <row r="249" spans="1:21" s="1" customFormat="1" ht="16.5" x14ac:dyDescent="0.25">
      <c r="A249" s="84">
        <v>235</v>
      </c>
      <c r="B249" s="72" t="s">
        <v>642</v>
      </c>
      <c r="C249" s="72" t="s">
        <v>643</v>
      </c>
      <c r="D249" s="73" t="s">
        <v>298</v>
      </c>
      <c r="E249" s="74" t="s">
        <v>299</v>
      </c>
      <c r="F249" s="71" t="s">
        <v>28</v>
      </c>
      <c r="G249" s="90">
        <v>27830</v>
      </c>
      <c r="H249" s="91">
        <v>0</v>
      </c>
      <c r="I249" s="92">
        <v>25</v>
      </c>
      <c r="J249" s="92">
        <f t="shared" si="62"/>
        <v>798.721</v>
      </c>
      <c r="K249" s="92">
        <f t="shared" si="63"/>
        <v>1975.9299999999998</v>
      </c>
      <c r="L249" s="88">
        <f t="shared" si="64"/>
        <v>306.13000000000005</v>
      </c>
      <c r="M249" s="92">
        <f t="shared" si="59"/>
        <v>846.03200000000004</v>
      </c>
      <c r="N249" s="92">
        <f t="shared" si="60"/>
        <v>1973.1470000000002</v>
      </c>
      <c r="O249" s="90">
        <v>914.76</v>
      </c>
      <c r="P249" s="87">
        <f t="shared" si="56"/>
        <v>6814.72</v>
      </c>
      <c r="Q249" s="87">
        <f t="shared" si="53"/>
        <v>2584.5129999999999</v>
      </c>
      <c r="R249" s="87">
        <f t="shared" si="54"/>
        <v>4255.2070000000003</v>
      </c>
      <c r="S249" s="87">
        <f t="shared" si="55"/>
        <v>25245.487000000001</v>
      </c>
      <c r="T249" s="93">
        <v>111</v>
      </c>
      <c r="U249" s="42"/>
    </row>
    <row r="250" spans="1:21" s="1" customFormat="1" ht="16.5" x14ac:dyDescent="0.25">
      <c r="A250" s="84">
        <v>236</v>
      </c>
      <c r="B250" s="72" t="s">
        <v>644</v>
      </c>
      <c r="C250" s="72" t="s">
        <v>645</v>
      </c>
      <c r="D250" s="73" t="s">
        <v>117</v>
      </c>
      <c r="E250" s="74" t="s">
        <v>234</v>
      </c>
      <c r="F250" s="71" t="s">
        <v>28</v>
      </c>
      <c r="G250" s="90">
        <v>20000</v>
      </c>
      <c r="H250" s="91"/>
      <c r="I250" s="87">
        <v>25</v>
      </c>
      <c r="J250" s="92">
        <f t="shared" si="62"/>
        <v>574</v>
      </c>
      <c r="K250" s="92">
        <f t="shared" si="63"/>
        <v>1419.9999999999998</v>
      </c>
      <c r="L250" s="88">
        <f t="shared" si="64"/>
        <v>220.00000000000003</v>
      </c>
      <c r="M250" s="92">
        <f t="shared" si="59"/>
        <v>608</v>
      </c>
      <c r="N250" s="92">
        <f t="shared" si="60"/>
        <v>1418</v>
      </c>
      <c r="O250" s="90"/>
      <c r="P250" s="87">
        <f t="shared" si="56"/>
        <v>4240</v>
      </c>
      <c r="Q250" s="87">
        <f t="shared" si="53"/>
        <v>1207</v>
      </c>
      <c r="R250" s="87">
        <f t="shared" si="54"/>
        <v>3058</v>
      </c>
      <c r="S250" s="87">
        <f t="shared" si="55"/>
        <v>18793</v>
      </c>
      <c r="T250" s="93">
        <v>111</v>
      </c>
      <c r="U250" s="42"/>
    </row>
    <row r="251" spans="1:21" s="1" customFormat="1" ht="16.5" x14ac:dyDescent="0.25">
      <c r="A251" s="84">
        <v>237</v>
      </c>
      <c r="B251" s="72" t="s">
        <v>646</v>
      </c>
      <c r="C251" s="72" t="s">
        <v>647</v>
      </c>
      <c r="D251" s="73" t="s">
        <v>39</v>
      </c>
      <c r="E251" s="74" t="s">
        <v>104</v>
      </c>
      <c r="F251" s="71" t="s">
        <v>28</v>
      </c>
      <c r="G251" s="90">
        <v>42350</v>
      </c>
      <c r="H251" s="91">
        <v>861.05</v>
      </c>
      <c r="I251" s="92">
        <v>25</v>
      </c>
      <c r="J251" s="92">
        <f t="shared" si="62"/>
        <v>1215.4449999999999</v>
      </c>
      <c r="K251" s="92">
        <f t="shared" si="63"/>
        <v>3006.85</v>
      </c>
      <c r="L251" s="88">
        <f>39420*1.1%</f>
        <v>433.62000000000006</v>
      </c>
      <c r="M251" s="92">
        <f t="shared" si="59"/>
        <v>1287.44</v>
      </c>
      <c r="N251" s="92">
        <f t="shared" si="60"/>
        <v>3002.6150000000002</v>
      </c>
      <c r="O251" s="90">
        <v>0</v>
      </c>
      <c r="P251" s="87">
        <f t="shared" si="56"/>
        <v>8945.9699999999993</v>
      </c>
      <c r="Q251" s="87">
        <f t="shared" si="53"/>
        <v>3388.9349999999999</v>
      </c>
      <c r="R251" s="87">
        <f t="shared" si="54"/>
        <v>6443.085</v>
      </c>
      <c r="S251" s="87">
        <f t="shared" si="55"/>
        <v>38961.065000000002</v>
      </c>
      <c r="T251" s="93">
        <v>111</v>
      </c>
      <c r="U251" s="42"/>
    </row>
    <row r="252" spans="1:21" s="1" customFormat="1" ht="30" customHeight="1" x14ac:dyDescent="0.25">
      <c r="A252" s="84">
        <v>238</v>
      </c>
      <c r="B252" s="72" t="s">
        <v>648</v>
      </c>
      <c r="C252" s="72" t="s">
        <v>649</v>
      </c>
      <c r="D252" s="73" t="s">
        <v>547</v>
      </c>
      <c r="E252" s="74" t="s">
        <v>650</v>
      </c>
      <c r="F252" s="71" t="s">
        <v>28</v>
      </c>
      <c r="G252" s="90">
        <v>108900</v>
      </c>
      <c r="H252" s="91">
        <v>14467.93</v>
      </c>
      <c r="I252" s="87">
        <v>25</v>
      </c>
      <c r="J252" s="92">
        <f t="shared" si="62"/>
        <v>3125.43</v>
      </c>
      <c r="K252" s="92">
        <f t="shared" si="63"/>
        <v>7731.9</v>
      </c>
      <c r="L252" s="88">
        <f>39420*1.1%</f>
        <v>433.62000000000006</v>
      </c>
      <c r="M252" s="92">
        <f>98550*3.04%</f>
        <v>2995.92</v>
      </c>
      <c r="N252" s="92">
        <v>6987.2</v>
      </c>
      <c r="O252" s="90">
        <v>0</v>
      </c>
      <c r="P252" s="87">
        <f t="shared" si="56"/>
        <v>21274.07</v>
      </c>
      <c r="Q252" s="87">
        <f t="shared" si="53"/>
        <v>20614.28</v>
      </c>
      <c r="R252" s="87">
        <f t="shared" si="54"/>
        <v>15152.72</v>
      </c>
      <c r="S252" s="87">
        <f t="shared" si="55"/>
        <v>88285.72</v>
      </c>
      <c r="T252" s="93">
        <v>111</v>
      </c>
      <c r="U252" s="42"/>
    </row>
    <row r="253" spans="1:21" s="1" customFormat="1" ht="16.5" x14ac:dyDescent="0.25">
      <c r="A253" s="84">
        <v>239</v>
      </c>
      <c r="B253" s="72" t="s">
        <v>651</v>
      </c>
      <c r="C253" s="72" t="s">
        <v>652</v>
      </c>
      <c r="D253" s="73" t="s">
        <v>81</v>
      </c>
      <c r="E253" s="74" t="s">
        <v>40</v>
      </c>
      <c r="F253" s="71" t="s">
        <v>28</v>
      </c>
      <c r="G253" s="90">
        <f>4300+20700</f>
        <v>25000</v>
      </c>
      <c r="H253" s="91">
        <v>0</v>
      </c>
      <c r="I253" s="92">
        <v>25</v>
      </c>
      <c r="J253" s="92">
        <f t="shared" si="62"/>
        <v>717.5</v>
      </c>
      <c r="K253" s="92">
        <f t="shared" si="63"/>
        <v>1774.9999999999998</v>
      </c>
      <c r="L253" s="88">
        <f>+G253*1.1%</f>
        <v>275</v>
      </c>
      <c r="M253" s="92">
        <f t="shared" ref="M253:M276" si="65">+G253*3.04%</f>
        <v>760</v>
      </c>
      <c r="N253" s="92">
        <f t="shared" ref="N253:N276" si="66">+G253*7.09%</f>
        <v>1772.5000000000002</v>
      </c>
      <c r="O253" s="90">
        <v>914.76</v>
      </c>
      <c r="P253" s="87">
        <f t="shared" si="56"/>
        <v>6214.76</v>
      </c>
      <c r="Q253" s="87">
        <f t="shared" si="53"/>
        <v>2417.2600000000002</v>
      </c>
      <c r="R253" s="87">
        <f t="shared" si="54"/>
        <v>3822.5</v>
      </c>
      <c r="S253" s="87">
        <f t="shared" si="55"/>
        <v>22582.739999999998</v>
      </c>
      <c r="T253" s="93">
        <v>111</v>
      </c>
      <c r="U253" s="42"/>
    </row>
    <row r="254" spans="1:21" s="1" customFormat="1" ht="16.5" x14ac:dyDescent="0.25">
      <c r="A254" s="84">
        <v>240</v>
      </c>
      <c r="B254" s="72" t="s">
        <v>653</v>
      </c>
      <c r="C254" s="72" t="s">
        <v>654</v>
      </c>
      <c r="D254" s="73" t="s">
        <v>183</v>
      </c>
      <c r="E254" s="74" t="s">
        <v>655</v>
      </c>
      <c r="F254" s="71" t="s">
        <v>28</v>
      </c>
      <c r="G254" s="90">
        <f>7300+40000</f>
        <v>47300</v>
      </c>
      <c r="H254" s="91">
        <v>1420.06</v>
      </c>
      <c r="I254" s="87">
        <v>25</v>
      </c>
      <c r="J254" s="92">
        <f t="shared" si="62"/>
        <v>1357.51</v>
      </c>
      <c r="K254" s="92">
        <f t="shared" si="63"/>
        <v>3358.2999999999997</v>
      </c>
      <c r="L254" s="88">
        <f>39420*1.1%</f>
        <v>433.62000000000006</v>
      </c>
      <c r="M254" s="92">
        <f t="shared" si="65"/>
        <v>1437.92</v>
      </c>
      <c r="N254" s="92">
        <f t="shared" si="66"/>
        <v>3353.57</v>
      </c>
      <c r="O254" s="90">
        <v>914.76</v>
      </c>
      <c r="P254" s="87">
        <f t="shared" si="56"/>
        <v>10855.68</v>
      </c>
      <c r="Q254" s="87">
        <f t="shared" si="53"/>
        <v>5155.25</v>
      </c>
      <c r="R254" s="87">
        <f t="shared" si="54"/>
        <v>7145.49</v>
      </c>
      <c r="S254" s="87">
        <f t="shared" si="55"/>
        <v>42144.75</v>
      </c>
      <c r="T254" s="93">
        <v>111</v>
      </c>
      <c r="U254" s="42"/>
    </row>
    <row r="255" spans="1:21" s="1" customFormat="1" ht="16.5" x14ac:dyDescent="0.25">
      <c r="A255" s="84">
        <v>241</v>
      </c>
      <c r="B255" s="72" t="s">
        <v>656</v>
      </c>
      <c r="C255" s="72" t="s">
        <v>657</v>
      </c>
      <c r="D255" s="73" t="s">
        <v>39</v>
      </c>
      <c r="E255" s="74" t="s">
        <v>40</v>
      </c>
      <c r="F255" s="71" t="s">
        <v>28</v>
      </c>
      <c r="G255" s="90">
        <v>33000</v>
      </c>
      <c r="H255" s="91">
        <v>0</v>
      </c>
      <c r="I255" s="92">
        <v>25</v>
      </c>
      <c r="J255" s="92">
        <f t="shared" si="62"/>
        <v>947.1</v>
      </c>
      <c r="K255" s="92">
        <f t="shared" si="63"/>
        <v>2343</v>
      </c>
      <c r="L255" s="88">
        <f>+G255*1.1%</f>
        <v>363.00000000000006</v>
      </c>
      <c r="M255" s="92">
        <f t="shared" si="65"/>
        <v>1003.2</v>
      </c>
      <c r="N255" s="92">
        <f t="shared" si="66"/>
        <v>2339.7000000000003</v>
      </c>
      <c r="O255" s="90">
        <v>0</v>
      </c>
      <c r="P255" s="87">
        <f t="shared" si="56"/>
        <v>6996</v>
      </c>
      <c r="Q255" s="87">
        <f t="shared" si="53"/>
        <v>1975.3000000000002</v>
      </c>
      <c r="R255" s="87">
        <f t="shared" si="54"/>
        <v>5045.7000000000007</v>
      </c>
      <c r="S255" s="87">
        <f t="shared" si="55"/>
        <v>31024.7</v>
      </c>
      <c r="T255" s="93">
        <v>111</v>
      </c>
      <c r="U255" s="42"/>
    </row>
    <row r="256" spans="1:21" s="1" customFormat="1" ht="16.5" x14ac:dyDescent="0.25">
      <c r="A256" s="84">
        <v>242</v>
      </c>
      <c r="B256" s="72" t="s">
        <v>658</v>
      </c>
      <c r="C256" s="72" t="s">
        <v>659</v>
      </c>
      <c r="D256" s="78" t="s">
        <v>43</v>
      </c>
      <c r="E256" s="74" t="s">
        <v>40</v>
      </c>
      <c r="F256" s="71" t="s">
        <v>28</v>
      </c>
      <c r="G256" s="90">
        <v>25000</v>
      </c>
      <c r="H256" s="91">
        <v>0</v>
      </c>
      <c r="I256" s="87">
        <v>25</v>
      </c>
      <c r="J256" s="92">
        <f t="shared" si="62"/>
        <v>717.5</v>
      </c>
      <c r="K256" s="92">
        <f t="shared" si="63"/>
        <v>1774.9999999999998</v>
      </c>
      <c r="L256" s="88">
        <f>+G256*1.1%</f>
        <v>275</v>
      </c>
      <c r="M256" s="92">
        <f t="shared" si="65"/>
        <v>760</v>
      </c>
      <c r="N256" s="92">
        <f t="shared" si="66"/>
        <v>1772.5000000000002</v>
      </c>
      <c r="O256" s="90">
        <v>0</v>
      </c>
      <c r="P256" s="87">
        <f t="shared" si="56"/>
        <v>5300</v>
      </c>
      <c r="Q256" s="87">
        <f t="shared" si="53"/>
        <v>1502.5</v>
      </c>
      <c r="R256" s="87">
        <f t="shared" si="54"/>
        <v>3822.5</v>
      </c>
      <c r="S256" s="87">
        <f t="shared" si="55"/>
        <v>23497.5</v>
      </c>
      <c r="T256" s="93">
        <v>111</v>
      </c>
      <c r="U256" s="42"/>
    </row>
    <row r="257" spans="1:21" s="1" customFormat="1" ht="16.5" x14ac:dyDescent="0.25">
      <c r="A257" s="84">
        <v>243</v>
      </c>
      <c r="B257" s="72" t="s">
        <v>660</v>
      </c>
      <c r="C257" s="72" t="s">
        <v>661</v>
      </c>
      <c r="D257" s="73" t="s">
        <v>58</v>
      </c>
      <c r="E257" s="74" t="s">
        <v>352</v>
      </c>
      <c r="F257" s="71" t="s">
        <v>28</v>
      </c>
      <c r="G257" s="90">
        <v>31097</v>
      </c>
      <c r="H257" s="91">
        <v>0</v>
      </c>
      <c r="I257" s="92">
        <v>25</v>
      </c>
      <c r="J257" s="92">
        <f t="shared" si="62"/>
        <v>892.48389999999995</v>
      </c>
      <c r="K257" s="92">
        <f t="shared" si="63"/>
        <v>2207.8869999999997</v>
      </c>
      <c r="L257" s="88">
        <f>+G257*1.1%</f>
        <v>342.06700000000001</v>
      </c>
      <c r="M257" s="92">
        <f t="shared" si="65"/>
        <v>945.34879999999998</v>
      </c>
      <c r="N257" s="92">
        <f t="shared" si="66"/>
        <v>2204.7773000000002</v>
      </c>
      <c r="O257" s="90">
        <v>1829.52</v>
      </c>
      <c r="P257" s="87">
        <f t="shared" si="56"/>
        <v>8422.0840000000007</v>
      </c>
      <c r="Q257" s="87">
        <f t="shared" si="53"/>
        <v>3692.3526999999999</v>
      </c>
      <c r="R257" s="87">
        <f t="shared" si="54"/>
        <v>4754.7312999999995</v>
      </c>
      <c r="S257" s="87">
        <f t="shared" si="55"/>
        <v>27404.647300000001</v>
      </c>
      <c r="T257" s="93">
        <v>111</v>
      </c>
      <c r="U257" s="42"/>
    </row>
    <row r="258" spans="1:21" s="1" customFormat="1" ht="16.5" x14ac:dyDescent="0.25">
      <c r="A258" s="84">
        <v>244</v>
      </c>
      <c r="B258" s="72" t="s">
        <v>662</v>
      </c>
      <c r="C258" s="72" t="s">
        <v>663</v>
      </c>
      <c r="D258" s="73" t="s">
        <v>39</v>
      </c>
      <c r="E258" s="74" t="s">
        <v>234</v>
      </c>
      <c r="F258" s="71" t="s">
        <v>28</v>
      </c>
      <c r="G258" s="90">
        <v>23000</v>
      </c>
      <c r="H258" s="91">
        <v>0</v>
      </c>
      <c r="I258" s="87">
        <v>25</v>
      </c>
      <c r="J258" s="92">
        <f t="shared" si="62"/>
        <v>660.1</v>
      </c>
      <c r="K258" s="92">
        <f t="shared" si="63"/>
        <v>1632.9999999999998</v>
      </c>
      <c r="L258" s="88">
        <f>+G258*1.1%</f>
        <v>253.00000000000003</v>
      </c>
      <c r="M258" s="92">
        <f t="shared" si="65"/>
        <v>699.2</v>
      </c>
      <c r="N258" s="92">
        <f t="shared" si="66"/>
        <v>1630.7</v>
      </c>
      <c r="O258" s="90">
        <v>0</v>
      </c>
      <c r="P258" s="87">
        <f t="shared" si="56"/>
        <v>4876</v>
      </c>
      <c r="Q258" s="87">
        <f t="shared" si="53"/>
        <v>1384.3000000000002</v>
      </c>
      <c r="R258" s="87">
        <f t="shared" si="54"/>
        <v>3516.7</v>
      </c>
      <c r="S258" s="87">
        <f t="shared" si="55"/>
        <v>21615.7</v>
      </c>
      <c r="T258" s="93">
        <v>111</v>
      </c>
      <c r="U258" s="42"/>
    </row>
    <row r="259" spans="1:21" s="1" customFormat="1" ht="30" x14ac:dyDescent="0.25">
      <c r="A259" s="84">
        <v>245</v>
      </c>
      <c r="B259" s="72" t="s">
        <v>664</v>
      </c>
      <c r="C259" s="72" t="s">
        <v>665</v>
      </c>
      <c r="D259" s="73" t="s">
        <v>149</v>
      </c>
      <c r="E259" s="74" t="s">
        <v>72</v>
      </c>
      <c r="F259" s="71" t="s">
        <v>28</v>
      </c>
      <c r="G259" s="90">
        <v>26015</v>
      </c>
      <c r="H259" s="91">
        <v>0</v>
      </c>
      <c r="I259" s="92">
        <v>25</v>
      </c>
      <c r="J259" s="92">
        <f t="shared" si="62"/>
        <v>746.63049999999998</v>
      </c>
      <c r="K259" s="92">
        <f t="shared" si="63"/>
        <v>1847.0649999999998</v>
      </c>
      <c r="L259" s="88">
        <f>+G259*1.1%</f>
        <v>286.16500000000002</v>
      </c>
      <c r="M259" s="92">
        <f t="shared" si="65"/>
        <v>790.85599999999999</v>
      </c>
      <c r="N259" s="92">
        <f t="shared" si="66"/>
        <v>1844.4635000000001</v>
      </c>
      <c r="O259" s="90">
        <v>0</v>
      </c>
      <c r="P259" s="87">
        <f t="shared" si="56"/>
        <v>5515.1799999999994</v>
      </c>
      <c r="Q259" s="87">
        <f t="shared" si="53"/>
        <v>1562.4865</v>
      </c>
      <c r="R259" s="87">
        <f t="shared" si="54"/>
        <v>3977.6935000000003</v>
      </c>
      <c r="S259" s="87">
        <f t="shared" si="55"/>
        <v>24452.513500000001</v>
      </c>
      <c r="T259" s="93">
        <v>111</v>
      </c>
      <c r="U259" s="42"/>
    </row>
    <row r="260" spans="1:21" s="1" customFormat="1" ht="30" customHeight="1" x14ac:dyDescent="0.25">
      <c r="A260" s="84">
        <v>246</v>
      </c>
      <c r="B260" s="72" t="s">
        <v>666</v>
      </c>
      <c r="C260" s="80" t="s">
        <v>667</v>
      </c>
      <c r="D260" s="73" t="s">
        <v>355</v>
      </c>
      <c r="E260" s="74" t="s">
        <v>668</v>
      </c>
      <c r="F260" s="71" t="s">
        <v>28</v>
      </c>
      <c r="G260" s="90">
        <v>50820</v>
      </c>
      <c r="H260" s="91">
        <v>2056.4699999999998</v>
      </c>
      <c r="I260" s="87">
        <v>25</v>
      </c>
      <c r="J260" s="92">
        <f t="shared" si="62"/>
        <v>1458.5339999999999</v>
      </c>
      <c r="K260" s="92">
        <f t="shared" si="63"/>
        <v>3608.22</v>
      </c>
      <c r="L260" s="88">
        <f>39420*1.1%</f>
        <v>433.62000000000006</v>
      </c>
      <c r="M260" s="92">
        <f t="shared" si="65"/>
        <v>1544.9279999999999</v>
      </c>
      <c r="N260" s="92">
        <f t="shared" si="66"/>
        <v>3603.1380000000004</v>
      </c>
      <c r="O260" s="90"/>
      <c r="P260" s="87">
        <f t="shared" si="56"/>
        <v>10648.44</v>
      </c>
      <c r="Q260" s="87">
        <f t="shared" si="53"/>
        <v>5084.9319999999998</v>
      </c>
      <c r="R260" s="87">
        <f t="shared" si="54"/>
        <v>7644.9780000000001</v>
      </c>
      <c r="S260" s="87">
        <f t="shared" si="55"/>
        <v>45735.067999999999</v>
      </c>
      <c r="T260" s="93">
        <v>111</v>
      </c>
      <c r="U260" s="42"/>
    </row>
    <row r="261" spans="1:21" s="1" customFormat="1" ht="16.5" x14ac:dyDescent="0.25">
      <c r="A261" s="84">
        <v>247</v>
      </c>
      <c r="B261" s="72" t="s">
        <v>433</v>
      </c>
      <c r="C261" s="72" t="s">
        <v>669</v>
      </c>
      <c r="D261" s="74" t="s">
        <v>39</v>
      </c>
      <c r="E261" s="74" t="s">
        <v>670</v>
      </c>
      <c r="F261" s="71" t="s">
        <v>28</v>
      </c>
      <c r="G261" s="90">
        <v>50094</v>
      </c>
      <c r="H261" s="91">
        <v>1814.39</v>
      </c>
      <c r="I261" s="92">
        <v>25</v>
      </c>
      <c r="J261" s="92">
        <f t="shared" si="62"/>
        <v>1437.6977999999999</v>
      </c>
      <c r="K261" s="92">
        <f t="shared" si="63"/>
        <v>3556.6739999999995</v>
      </c>
      <c r="L261" s="88">
        <f>39420*1.1%</f>
        <v>433.62000000000006</v>
      </c>
      <c r="M261" s="92">
        <f t="shared" si="65"/>
        <v>1522.8576</v>
      </c>
      <c r="N261" s="92">
        <f t="shared" si="66"/>
        <v>3551.6646000000001</v>
      </c>
      <c r="O261" s="90">
        <v>914.76</v>
      </c>
      <c r="P261" s="87">
        <f t="shared" si="56"/>
        <v>11417.273999999999</v>
      </c>
      <c r="Q261" s="87">
        <f t="shared" si="53"/>
        <v>5714.7054000000007</v>
      </c>
      <c r="R261" s="87">
        <f t="shared" si="54"/>
        <v>7541.9585999999999</v>
      </c>
      <c r="S261" s="87">
        <f t="shared" si="55"/>
        <v>44379.294600000001</v>
      </c>
      <c r="T261" s="93">
        <v>111</v>
      </c>
      <c r="U261" s="42"/>
    </row>
    <row r="262" spans="1:21" s="1" customFormat="1" ht="16.5" x14ac:dyDescent="0.25">
      <c r="A262" s="84">
        <v>248</v>
      </c>
      <c r="B262" s="72" t="s">
        <v>671</v>
      </c>
      <c r="C262" s="72" t="s">
        <v>672</v>
      </c>
      <c r="D262" s="74" t="s">
        <v>75</v>
      </c>
      <c r="E262" s="74" t="s">
        <v>52</v>
      </c>
      <c r="F262" s="71" t="s">
        <v>28</v>
      </c>
      <c r="G262" s="90">
        <v>10350</v>
      </c>
      <c r="H262" s="91">
        <v>0</v>
      </c>
      <c r="I262" s="87">
        <v>25</v>
      </c>
      <c r="J262" s="92">
        <f t="shared" si="62"/>
        <v>297.04500000000002</v>
      </c>
      <c r="K262" s="92">
        <f t="shared" si="63"/>
        <v>734.84999999999991</v>
      </c>
      <c r="L262" s="88">
        <f>+G262*1.1%</f>
        <v>113.85000000000001</v>
      </c>
      <c r="M262" s="92">
        <f t="shared" si="65"/>
        <v>314.64</v>
      </c>
      <c r="N262" s="92">
        <f t="shared" si="66"/>
        <v>733.81500000000005</v>
      </c>
      <c r="O262" s="90"/>
      <c r="P262" s="87">
        <f t="shared" si="56"/>
        <v>2194.1999999999998</v>
      </c>
      <c r="Q262" s="87">
        <f t="shared" si="53"/>
        <v>636.68499999999995</v>
      </c>
      <c r="R262" s="87">
        <f t="shared" si="54"/>
        <v>1582.5149999999999</v>
      </c>
      <c r="S262" s="87">
        <f t="shared" si="55"/>
        <v>9713.3150000000005</v>
      </c>
      <c r="T262" s="93">
        <v>111</v>
      </c>
      <c r="U262" s="42"/>
    </row>
    <row r="263" spans="1:21" s="1" customFormat="1" ht="16.5" x14ac:dyDescent="0.25">
      <c r="A263" s="84">
        <v>249</v>
      </c>
      <c r="B263" s="72" t="s">
        <v>673</v>
      </c>
      <c r="C263" s="72" t="s">
        <v>674</v>
      </c>
      <c r="D263" s="73" t="s">
        <v>35</v>
      </c>
      <c r="E263" s="74" t="s">
        <v>675</v>
      </c>
      <c r="F263" s="71" t="s">
        <v>28</v>
      </c>
      <c r="G263" s="90">
        <v>43268.160000000003</v>
      </c>
      <c r="H263" s="91">
        <v>990.64</v>
      </c>
      <c r="I263" s="92">
        <v>25</v>
      </c>
      <c r="J263" s="92">
        <f t="shared" si="62"/>
        <v>1241.796192</v>
      </c>
      <c r="K263" s="92">
        <f t="shared" si="63"/>
        <v>3072.0393599999998</v>
      </c>
      <c r="L263" s="88">
        <f>39420*1.1%</f>
        <v>433.62000000000006</v>
      </c>
      <c r="M263" s="92">
        <f t="shared" si="65"/>
        <v>1315.3520640000002</v>
      </c>
      <c r="N263" s="92">
        <f t="shared" si="66"/>
        <v>3067.7125440000004</v>
      </c>
      <c r="O263" s="90">
        <v>0</v>
      </c>
      <c r="P263" s="87">
        <f t="shared" si="56"/>
        <v>9130.52016</v>
      </c>
      <c r="Q263" s="87">
        <f t="shared" si="53"/>
        <v>3572.7882560000003</v>
      </c>
      <c r="R263" s="87">
        <f t="shared" si="54"/>
        <v>6573.3719039999996</v>
      </c>
      <c r="S263" s="87">
        <f t="shared" si="55"/>
        <v>39695.371744000004</v>
      </c>
      <c r="T263" s="93">
        <v>111</v>
      </c>
      <c r="U263" s="42"/>
    </row>
    <row r="264" spans="1:21" s="1" customFormat="1" ht="30" x14ac:dyDescent="0.25">
      <c r="A264" s="84">
        <v>250</v>
      </c>
      <c r="B264" s="72" t="s">
        <v>676</v>
      </c>
      <c r="C264" s="72" t="s">
        <v>677</v>
      </c>
      <c r="D264" s="73" t="s">
        <v>83</v>
      </c>
      <c r="E264" s="74" t="s">
        <v>678</v>
      </c>
      <c r="F264" s="71" t="s">
        <v>28</v>
      </c>
      <c r="G264" s="90">
        <v>35491.599999999999</v>
      </c>
      <c r="H264" s="91"/>
      <c r="I264" s="87">
        <v>25</v>
      </c>
      <c r="J264" s="92">
        <f t="shared" si="62"/>
        <v>1018.6089199999999</v>
      </c>
      <c r="K264" s="92">
        <f t="shared" si="63"/>
        <v>2519.9035999999996</v>
      </c>
      <c r="L264" s="88">
        <f>+G264*1.1%</f>
        <v>390.4076</v>
      </c>
      <c r="M264" s="92">
        <f t="shared" si="65"/>
        <v>1078.9446399999999</v>
      </c>
      <c r="N264" s="92">
        <f t="shared" si="66"/>
        <v>2516.3544400000001</v>
      </c>
      <c r="O264" s="90">
        <v>0</v>
      </c>
      <c r="P264" s="87">
        <f t="shared" si="56"/>
        <v>7524.2191999999995</v>
      </c>
      <c r="Q264" s="87">
        <f t="shared" si="53"/>
        <v>2122.5535599999998</v>
      </c>
      <c r="R264" s="87">
        <f t="shared" si="54"/>
        <v>5426.6656399999993</v>
      </c>
      <c r="S264" s="87">
        <f t="shared" si="55"/>
        <v>33369.046439999998</v>
      </c>
      <c r="T264" s="93">
        <v>111</v>
      </c>
      <c r="U264" s="42"/>
    </row>
    <row r="265" spans="1:21" s="1" customFormat="1" ht="16.5" x14ac:dyDescent="0.25">
      <c r="A265" s="84">
        <v>251</v>
      </c>
      <c r="B265" s="72" t="s">
        <v>679</v>
      </c>
      <c r="C265" s="72" t="s">
        <v>680</v>
      </c>
      <c r="D265" s="73" t="s">
        <v>51</v>
      </c>
      <c r="E265" s="74" t="s">
        <v>52</v>
      </c>
      <c r="F265" s="71" t="s">
        <v>28</v>
      </c>
      <c r="G265" s="90">
        <v>10120</v>
      </c>
      <c r="H265" s="91">
        <v>0</v>
      </c>
      <c r="I265" s="92">
        <v>25</v>
      </c>
      <c r="J265" s="92">
        <f t="shared" si="62"/>
        <v>290.44400000000002</v>
      </c>
      <c r="K265" s="92">
        <f t="shared" si="63"/>
        <v>718.52</v>
      </c>
      <c r="L265" s="88">
        <f>+G265*1.1%</f>
        <v>111.32000000000001</v>
      </c>
      <c r="M265" s="92">
        <f t="shared" si="65"/>
        <v>307.64800000000002</v>
      </c>
      <c r="N265" s="92">
        <f t="shared" si="66"/>
        <v>717.50800000000004</v>
      </c>
      <c r="O265" s="90">
        <v>0</v>
      </c>
      <c r="P265" s="87">
        <f t="shared" si="56"/>
        <v>2145.4399999999996</v>
      </c>
      <c r="Q265" s="87">
        <f t="shared" ref="Q265:Q328" si="67">+H265+I265+J265+M265+O265</f>
        <v>623.0920000000001</v>
      </c>
      <c r="R265" s="87">
        <f t="shared" ref="R265:R328" si="68">+K265+L265+N265</f>
        <v>1547.348</v>
      </c>
      <c r="S265" s="87">
        <f t="shared" ref="S265:S328" si="69">+G265-Q265</f>
        <v>9496.9079999999994</v>
      </c>
      <c r="T265" s="93">
        <v>111</v>
      </c>
      <c r="U265" s="42"/>
    </row>
    <row r="266" spans="1:21" s="1" customFormat="1" ht="30" x14ac:dyDescent="0.25">
      <c r="A266" s="84">
        <v>252</v>
      </c>
      <c r="B266" s="72" t="s">
        <v>681</v>
      </c>
      <c r="C266" s="72" t="s">
        <v>682</v>
      </c>
      <c r="D266" s="73" t="s">
        <v>683</v>
      </c>
      <c r="E266" s="74" t="s">
        <v>684</v>
      </c>
      <c r="F266" s="71" t="s">
        <v>28</v>
      </c>
      <c r="G266" s="90">
        <v>27500</v>
      </c>
      <c r="H266" s="91">
        <v>0</v>
      </c>
      <c r="I266" s="87">
        <v>25</v>
      </c>
      <c r="J266" s="92">
        <f t="shared" si="62"/>
        <v>789.25</v>
      </c>
      <c r="K266" s="92">
        <f t="shared" si="63"/>
        <v>1952.4999999999998</v>
      </c>
      <c r="L266" s="88">
        <f>+G266*1.1%</f>
        <v>302.50000000000006</v>
      </c>
      <c r="M266" s="92">
        <f t="shared" si="65"/>
        <v>836</v>
      </c>
      <c r="N266" s="92">
        <f t="shared" si="66"/>
        <v>1949.7500000000002</v>
      </c>
      <c r="O266" s="90"/>
      <c r="P266" s="87">
        <f t="shared" si="56"/>
        <v>5830</v>
      </c>
      <c r="Q266" s="87">
        <f t="shared" si="67"/>
        <v>1650.25</v>
      </c>
      <c r="R266" s="87">
        <f t="shared" si="68"/>
        <v>4204.75</v>
      </c>
      <c r="S266" s="87">
        <f t="shared" si="69"/>
        <v>25849.75</v>
      </c>
      <c r="T266" s="93">
        <v>111</v>
      </c>
      <c r="U266" s="42"/>
    </row>
    <row r="267" spans="1:21" s="1" customFormat="1" ht="16.5" x14ac:dyDescent="0.25">
      <c r="A267" s="84">
        <v>253</v>
      </c>
      <c r="B267" s="72" t="s">
        <v>685</v>
      </c>
      <c r="C267" s="72" t="s">
        <v>686</v>
      </c>
      <c r="D267" s="73" t="s">
        <v>26</v>
      </c>
      <c r="E267" s="74" t="s">
        <v>27</v>
      </c>
      <c r="F267" s="71" t="s">
        <v>28</v>
      </c>
      <c r="G267" s="90">
        <v>26898.3</v>
      </c>
      <c r="H267" s="91">
        <v>0</v>
      </c>
      <c r="I267" s="92">
        <v>25</v>
      </c>
      <c r="J267" s="92">
        <f t="shared" si="62"/>
        <v>771.98120999999992</v>
      </c>
      <c r="K267" s="92">
        <f t="shared" si="63"/>
        <v>1909.7792999999997</v>
      </c>
      <c r="L267" s="88">
        <f>+G267*1.1%</f>
        <v>295.88130000000001</v>
      </c>
      <c r="M267" s="92">
        <f t="shared" si="65"/>
        <v>817.70831999999996</v>
      </c>
      <c r="N267" s="92">
        <f t="shared" si="66"/>
        <v>1907.0894700000001</v>
      </c>
      <c r="O267" s="90"/>
      <c r="P267" s="87">
        <f t="shared" ref="P267:P330" si="70">SUM(J267:O267)</f>
        <v>5702.4395999999997</v>
      </c>
      <c r="Q267" s="87">
        <f t="shared" si="67"/>
        <v>1614.6895299999999</v>
      </c>
      <c r="R267" s="87">
        <f t="shared" si="68"/>
        <v>4112.7500700000001</v>
      </c>
      <c r="S267" s="87">
        <f t="shared" si="69"/>
        <v>25283.61047</v>
      </c>
      <c r="T267" s="93">
        <v>111</v>
      </c>
      <c r="U267" s="42"/>
    </row>
    <row r="268" spans="1:21" s="1" customFormat="1" ht="30" x14ac:dyDescent="0.25">
      <c r="A268" s="84">
        <v>254</v>
      </c>
      <c r="B268" s="72" t="s">
        <v>687</v>
      </c>
      <c r="C268" s="72" t="s">
        <v>688</v>
      </c>
      <c r="D268" s="73" t="s">
        <v>83</v>
      </c>
      <c r="E268" s="74" t="s">
        <v>90</v>
      </c>
      <c r="F268" s="71" t="s">
        <v>28</v>
      </c>
      <c r="G268" s="90">
        <v>49005</v>
      </c>
      <c r="H268" s="102">
        <v>1521.08</v>
      </c>
      <c r="I268" s="87">
        <v>25</v>
      </c>
      <c r="J268" s="92">
        <f t="shared" si="62"/>
        <v>1406.4435000000001</v>
      </c>
      <c r="K268" s="92">
        <f t="shared" si="63"/>
        <v>3479.3549999999996</v>
      </c>
      <c r="L268" s="88">
        <f>39420*1.1%</f>
        <v>433.62000000000006</v>
      </c>
      <c r="M268" s="92">
        <f t="shared" si="65"/>
        <v>1489.752</v>
      </c>
      <c r="N268" s="92">
        <f t="shared" si="66"/>
        <v>3474.4545000000003</v>
      </c>
      <c r="O268" s="90">
        <v>1829.52</v>
      </c>
      <c r="P268" s="87">
        <f t="shared" si="70"/>
        <v>12113.145</v>
      </c>
      <c r="Q268" s="87">
        <f t="shared" si="67"/>
        <v>6271.7955000000002</v>
      </c>
      <c r="R268" s="87">
        <f t="shared" si="68"/>
        <v>7387.4295000000002</v>
      </c>
      <c r="S268" s="87">
        <f t="shared" si="69"/>
        <v>42733.2045</v>
      </c>
      <c r="T268" s="93">
        <v>111</v>
      </c>
      <c r="U268" s="42"/>
    </row>
    <row r="269" spans="1:21" s="1" customFormat="1" ht="30" x14ac:dyDescent="0.25">
      <c r="A269" s="84">
        <v>255</v>
      </c>
      <c r="B269" s="72" t="s">
        <v>689</v>
      </c>
      <c r="C269" s="72" t="s">
        <v>690</v>
      </c>
      <c r="D269" s="73" t="s">
        <v>355</v>
      </c>
      <c r="E269" s="74" t="s">
        <v>691</v>
      </c>
      <c r="F269" s="71" t="s">
        <v>28</v>
      </c>
      <c r="G269" s="90">
        <v>25000</v>
      </c>
      <c r="H269" s="91">
        <v>0</v>
      </c>
      <c r="I269" s="87">
        <v>25</v>
      </c>
      <c r="J269" s="92">
        <f t="shared" si="62"/>
        <v>717.5</v>
      </c>
      <c r="K269" s="92">
        <f t="shared" si="63"/>
        <v>1774.9999999999998</v>
      </c>
      <c r="L269" s="88">
        <f>+G269*1.1%</f>
        <v>275</v>
      </c>
      <c r="M269" s="92">
        <f t="shared" si="65"/>
        <v>760</v>
      </c>
      <c r="N269" s="92">
        <f t="shared" si="66"/>
        <v>1772.5000000000002</v>
      </c>
      <c r="O269" s="90">
        <v>0</v>
      </c>
      <c r="P269" s="87">
        <f t="shared" si="70"/>
        <v>5300</v>
      </c>
      <c r="Q269" s="87">
        <f t="shared" si="67"/>
        <v>1502.5</v>
      </c>
      <c r="R269" s="87">
        <f t="shared" si="68"/>
        <v>3822.5</v>
      </c>
      <c r="S269" s="87">
        <f t="shared" si="69"/>
        <v>23497.5</v>
      </c>
      <c r="T269" s="93">
        <v>111</v>
      </c>
      <c r="U269" s="42"/>
    </row>
    <row r="270" spans="1:21" s="1" customFormat="1" ht="16.5" x14ac:dyDescent="0.25">
      <c r="A270" s="84">
        <v>256</v>
      </c>
      <c r="B270" s="72" t="s">
        <v>692</v>
      </c>
      <c r="C270" s="72" t="s">
        <v>693</v>
      </c>
      <c r="D270" s="73" t="s">
        <v>183</v>
      </c>
      <c r="E270" s="74" t="s">
        <v>655</v>
      </c>
      <c r="F270" s="71" t="s">
        <v>28</v>
      </c>
      <c r="G270" s="90">
        <v>40000</v>
      </c>
      <c r="H270" s="91">
        <v>529.39</v>
      </c>
      <c r="I270" s="87">
        <v>25</v>
      </c>
      <c r="J270" s="92">
        <f t="shared" si="62"/>
        <v>1148</v>
      </c>
      <c r="K270" s="92">
        <f t="shared" si="63"/>
        <v>2839.9999999999995</v>
      </c>
      <c r="L270" s="88">
        <f>39420*1.1%</f>
        <v>433.62000000000006</v>
      </c>
      <c r="M270" s="92">
        <f t="shared" si="65"/>
        <v>1216</v>
      </c>
      <c r="N270" s="92">
        <f t="shared" si="66"/>
        <v>2836</v>
      </c>
      <c r="O270" s="90"/>
      <c r="P270" s="87">
        <f t="shared" si="70"/>
        <v>8473.619999999999</v>
      </c>
      <c r="Q270" s="87">
        <f t="shared" si="67"/>
        <v>2918.39</v>
      </c>
      <c r="R270" s="87">
        <f t="shared" si="68"/>
        <v>6109.619999999999</v>
      </c>
      <c r="S270" s="87">
        <f t="shared" si="69"/>
        <v>37081.61</v>
      </c>
      <c r="T270" s="93">
        <v>111</v>
      </c>
      <c r="U270" s="42"/>
    </row>
    <row r="271" spans="1:21" s="1" customFormat="1" ht="30" x14ac:dyDescent="0.25">
      <c r="A271" s="84">
        <v>257</v>
      </c>
      <c r="B271" s="72" t="s">
        <v>694</v>
      </c>
      <c r="C271" s="72" t="s">
        <v>695</v>
      </c>
      <c r="D271" s="73" t="s">
        <v>271</v>
      </c>
      <c r="E271" s="74" t="s">
        <v>244</v>
      </c>
      <c r="F271" s="71" t="s">
        <v>28</v>
      </c>
      <c r="G271" s="90">
        <v>27830</v>
      </c>
      <c r="H271" s="91">
        <v>0</v>
      </c>
      <c r="I271" s="92">
        <v>25</v>
      </c>
      <c r="J271" s="92">
        <f t="shared" si="62"/>
        <v>798.721</v>
      </c>
      <c r="K271" s="92">
        <f t="shared" si="63"/>
        <v>1975.9299999999998</v>
      </c>
      <c r="L271" s="88">
        <f>+G271*1.1%</f>
        <v>306.13000000000005</v>
      </c>
      <c r="M271" s="92">
        <f t="shared" si="65"/>
        <v>846.03200000000004</v>
      </c>
      <c r="N271" s="92">
        <f t="shared" si="66"/>
        <v>1973.1470000000002</v>
      </c>
      <c r="O271" s="90">
        <v>914.76</v>
      </c>
      <c r="P271" s="87">
        <f t="shared" si="70"/>
        <v>6814.72</v>
      </c>
      <c r="Q271" s="87">
        <f t="shared" si="67"/>
        <v>2584.5129999999999</v>
      </c>
      <c r="R271" s="87">
        <f t="shared" si="68"/>
        <v>4255.2070000000003</v>
      </c>
      <c r="S271" s="87">
        <f t="shared" si="69"/>
        <v>25245.487000000001</v>
      </c>
      <c r="T271" s="93">
        <v>111</v>
      </c>
      <c r="U271" s="42"/>
    </row>
    <row r="272" spans="1:21" s="1" customFormat="1" ht="16.5" x14ac:dyDescent="0.25">
      <c r="A272" s="84">
        <v>258</v>
      </c>
      <c r="B272" s="72" t="s">
        <v>696</v>
      </c>
      <c r="C272" s="72" t="s">
        <v>695</v>
      </c>
      <c r="D272" s="73" t="s">
        <v>26</v>
      </c>
      <c r="E272" s="74" t="s">
        <v>55</v>
      </c>
      <c r="F272" s="71" t="s">
        <v>28</v>
      </c>
      <c r="G272" s="90">
        <v>18000</v>
      </c>
      <c r="H272" s="91">
        <v>0</v>
      </c>
      <c r="I272" s="87">
        <v>25</v>
      </c>
      <c r="J272" s="92">
        <f t="shared" si="62"/>
        <v>516.6</v>
      </c>
      <c r="K272" s="92">
        <f t="shared" si="63"/>
        <v>1277.9999999999998</v>
      </c>
      <c r="L272" s="88">
        <f>+G272*1.1%</f>
        <v>198.00000000000003</v>
      </c>
      <c r="M272" s="92">
        <f t="shared" si="65"/>
        <v>547.20000000000005</v>
      </c>
      <c r="N272" s="92">
        <f t="shared" si="66"/>
        <v>1276.2</v>
      </c>
      <c r="O272" s="90"/>
      <c r="P272" s="87">
        <f t="shared" si="70"/>
        <v>3816</v>
      </c>
      <c r="Q272" s="87">
        <f t="shared" si="67"/>
        <v>1088.8000000000002</v>
      </c>
      <c r="R272" s="87">
        <f t="shared" si="68"/>
        <v>2752.2</v>
      </c>
      <c r="S272" s="87">
        <f t="shared" si="69"/>
        <v>16911.2</v>
      </c>
      <c r="T272" s="93">
        <v>111</v>
      </c>
      <c r="U272" s="42"/>
    </row>
    <row r="273" spans="1:21" s="1" customFormat="1" ht="16.5" x14ac:dyDescent="0.25">
      <c r="A273" s="84">
        <v>259</v>
      </c>
      <c r="B273" s="72" t="s">
        <v>697</v>
      </c>
      <c r="C273" s="72" t="s">
        <v>698</v>
      </c>
      <c r="D273" s="73" t="s">
        <v>187</v>
      </c>
      <c r="E273" s="74" t="s">
        <v>699</v>
      </c>
      <c r="F273" s="71" t="s">
        <v>28</v>
      </c>
      <c r="G273" s="90">
        <f>14239+36581</f>
        <v>50820</v>
      </c>
      <c r="H273" s="91">
        <v>2056.4699999999998</v>
      </c>
      <c r="I273" s="92">
        <v>25</v>
      </c>
      <c r="J273" s="92">
        <f t="shared" si="62"/>
        <v>1458.5339999999999</v>
      </c>
      <c r="K273" s="92">
        <f t="shared" si="63"/>
        <v>3608.22</v>
      </c>
      <c r="L273" s="88">
        <f>39420*1.1%</f>
        <v>433.62000000000006</v>
      </c>
      <c r="M273" s="92">
        <f t="shared" si="65"/>
        <v>1544.9279999999999</v>
      </c>
      <c r="N273" s="92">
        <f t="shared" si="66"/>
        <v>3603.1380000000004</v>
      </c>
      <c r="O273" s="90">
        <v>0</v>
      </c>
      <c r="P273" s="87">
        <f t="shared" si="70"/>
        <v>10648.44</v>
      </c>
      <c r="Q273" s="87">
        <f t="shared" si="67"/>
        <v>5084.9319999999998</v>
      </c>
      <c r="R273" s="87">
        <f t="shared" si="68"/>
        <v>7644.9780000000001</v>
      </c>
      <c r="S273" s="87">
        <f t="shared" si="69"/>
        <v>45735.067999999999</v>
      </c>
      <c r="T273" s="93">
        <v>111</v>
      </c>
      <c r="U273" s="42"/>
    </row>
    <row r="274" spans="1:21" s="1" customFormat="1" ht="16.5" x14ac:dyDescent="0.25">
      <c r="A274" s="84">
        <v>260</v>
      </c>
      <c r="B274" s="72" t="s">
        <v>701</v>
      </c>
      <c r="C274" s="72" t="s">
        <v>702</v>
      </c>
      <c r="D274" s="73" t="s">
        <v>39</v>
      </c>
      <c r="E274" s="74" t="s">
        <v>104</v>
      </c>
      <c r="F274" s="71" t="s">
        <v>28</v>
      </c>
      <c r="G274" s="90">
        <v>50094</v>
      </c>
      <c r="H274" s="91">
        <v>1954</v>
      </c>
      <c r="I274" s="87">
        <v>25</v>
      </c>
      <c r="J274" s="92">
        <f t="shared" si="62"/>
        <v>1437.6977999999999</v>
      </c>
      <c r="K274" s="92">
        <f t="shared" si="63"/>
        <v>3556.6739999999995</v>
      </c>
      <c r="L274" s="88">
        <f>39420*1.1%</f>
        <v>433.62000000000006</v>
      </c>
      <c r="M274" s="92">
        <f t="shared" si="65"/>
        <v>1522.8576</v>
      </c>
      <c r="N274" s="92">
        <f t="shared" si="66"/>
        <v>3551.6646000000001</v>
      </c>
      <c r="O274" s="90">
        <v>0</v>
      </c>
      <c r="P274" s="87">
        <f t="shared" si="70"/>
        <v>10502.513999999999</v>
      </c>
      <c r="Q274" s="87">
        <f t="shared" si="67"/>
        <v>4939.5554000000002</v>
      </c>
      <c r="R274" s="87">
        <f t="shared" si="68"/>
        <v>7541.9585999999999</v>
      </c>
      <c r="S274" s="87">
        <f t="shared" si="69"/>
        <v>45154.444600000003</v>
      </c>
      <c r="T274" s="93">
        <v>111</v>
      </c>
      <c r="U274" s="42"/>
    </row>
    <row r="275" spans="1:21" s="1" customFormat="1" ht="16.5" x14ac:dyDescent="0.25">
      <c r="A275" s="84">
        <v>261</v>
      </c>
      <c r="B275" s="72" t="s">
        <v>703</v>
      </c>
      <c r="C275" s="72" t="s">
        <v>704</v>
      </c>
      <c r="D275" s="73" t="s">
        <v>39</v>
      </c>
      <c r="E275" s="74" t="s">
        <v>48</v>
      </c>
      <c r="F275" s="71" t="s">
        <v>28</v>
      </c>
      <c r="G275" s="90">
        <v>38500</v>
      </c>
      <c r="H275" s="91">
        <v>317.69</v>
      </c>
      <c r="I275" s="92">
        <v>25</v>
      </c>
      <c r="J275" s="92">
        <f t="shared" si="62"/>
        <v>1104.95</v>
      </c>
      <c r="K275" s="92">
        <f t="shared" si="63"/>
        <v>2733.4999999999995</v>
      </c>
      <c r="L275" s="88">
        <f>+G275*1.1%</f>
        <v>423.50000000000006</v>
      </c>
      <c r="M275" s="92">
        <f t="shared" si="65"/>
        <v>1170.4000000000001</v>
      </c>
      <c r="N275" s="92">
        <f t="shared" si="66"/>
        <v>2729.65</v>
      </c>
      <c r="O275" s="90">
        <v>0</v>
      </c>
      <c r="P275" s="87">
        <f t="shared" si="70"/>
        <v>8162</v>
      </c>
      <c r="Q275" s="87">
        <f t="shared" si="67"/>
        <v>2618.04</v>
      </c>
      <c r="R275" s="87">
        <f t="shared" si="68"/>
        <v>5886.65</v>
      </c>
      <c r="S275" s="87">
        <f t="shared" si="69"/>
        <v>35881.96</v>
      </c>
      <c r="T275" s="93">
        <v>111</v>
      </c>
      <c r="U275" s="42"/>
    </row>
    <row r="276" spans="1:21" s="1" customFormat="1" ht="16.5" x14ac:dyDescent="0.25">
      <c r="A276" s="84">
        <v>262</v>
      </c>
      <c r="B276" s="72" t="s">
        <v>705</v>
      </c>
      <c r="C276" s="72" t="s">
        <v>706</v>
      </c>
      <c r="D276" s="73" t="s">
        <v>83</v>
      </c>
      <c r="E276" s="74" t="s">
        <v>52</v>
      </c>
      <c r="F276" s="71" t="s">
        <v>28</v>
      </c>
      <c r="G276" s="90">
        <v>11385</v>
      </c>
      <c r="H276" s="91">
        <v>0</v>
      </c>
      <c r="I276" s="87">
        <v>25</v>
      </c>
      <c r="J276" s="92">
        <f t="shared" si="62"/>
        <v>326.74950000000001</v>
      </c>
      <c r="K276" s="92">
        <f t="shared" si="63"/>
        <v>808.33499999999992</v>
      </c>
      <c r="L276" s="88">
        <f>+G276*1.1%</f>
        <v>125.23500000000001</v>
      </c>
      <c r="M276" s="92">
        <f t="shared" si="65"/>
        <v>346.10399999999998</v>
      </c>
      <c r="N276" s="92">
        <f t="shared" si="66"/>
        <v>807.19650000000001</v>
      </c>
      <c r="O276" s="90">
        <v>0</v>
      </c>
      <c r="P276" s="87">
        <f t="shared" si="70"/>
        <v>2413.62</v>
      </c>
      <c r="Q276" s="87">
        <f t="shared" si="67"/>
        <v>697.85349999999994</v>
      </c>
      <c r="R276" s="87">
        <f t="shared" si="68"/>
        <v>1740.7665</v>
      </c>
      <c r="S276" s="87">
        <f t="shared" si="69"/>
        <v>10687.146500000001</v>
      </c>
      <c r="T276" s="93">
        <v>111</v>
      </c>
      <c r="U276" s="42"/>
    </row>
    <row r="277" spans="1:21" s="1" customFormat="1" ht="16.5" x14ac:dyDescent="0.25">
      <c r="A277" s="84">
        <v>263</v>
      </c>
      <c r="B277" s="72" t="s">
        <v>707</v>
      </c>
      <c r="C277" s="72" t="s">
        <v>708</v>
      </c>
      <c r="D277" s="73" t="s">
        <v>83</v>
      </c>
      <c r="E277" s="74" t="s">
        <v>709</v>
      </c>
      <c r="F277" s="71" t="s">
        <v>28</v>
      </c>
      <c r="G277" s="90">
        <v>108900</v>
      </c>
      <c r="H277" s="91">
        <v>14467.93</v>
      </c>
      <c r="I277" s="92">
        <v>25</v>
      </c>
      <c r="J277" s="92">
        <f t="shared" ref="J277:J308" si="71">+G277*2.87%</f>
        <v>3125.43</v>
      </c>
      <c r="K277" s="92">
        <f t="shared" ref="K277:K308" si="72">+G277*7.1%</f>
        <v>7731.9</v>
      </c>
      <c r="L277" s="88">
        <f>39420*1.1%</f>
        <v>433.62000000000006</v>
      </c>
      <c r="M277" s="92">
        <f>98550*3.04%</f>
        <v>2995.92</v>
      </c>
      <c r="N277" s="92">
        <v>6987.2</v>
      </c>
      <c r="O277" s="90">
        <v>0</v>
      </c>
      <c r="P277" s="87">
        <f t="shared" si="70"/>
        <v>21274.07</v>
      </c>
      <c r="Q277" s="87">
        <f t="shared" si="67"/>
        <v>20614.28</v>
      </c>
      <c r="R277" s="87">
        <f t="shared" si="68"/>
        <v>15152.72</v>
      </c>
      <c r="S277" s="87">
        <f t="shared" si="69"/>
        <v>88285.72</v>
      </c>
      <c r="T277" s="93">
        <v>111</v>
      </c>
      <c r="U277" s="42"/>
    </row>
    <row r="278" spans="1:21" s="1" customFormat="1" ht="16.5" customHeight="1" x14ac:dyDescent="0.25">
      <c r="A278" s="84">
        <v>264</v>
      </c>
      <c r="B278" s="72" t="s">
        <v>710</v>
      </c>
      <c r="C278" s="72" t="s">
        <v>711</v>
      </c>
      <c r="D278" s="73" t="s">
        <v>113</v>
      </c>
      <c r="E278" s="74" t="s">
        <v>712</v>
      </c>
      <c r="F278" s="71" t="s">
        <v>28</v>
      </c>
      <c r="G278" s="90">
        <v>24200</v>
      </c>
      <c r="H278" s="91">
        <v>0</v>
      </c>
      <c r="I278" s="87">
        <v>25</v>
      </c>
      <c r="J278" s="92">
        <f t="shared" si="71"/>
        <v>694.54</v>
      </c>
      <c r="K278" s="92">
        <f t="shared" si="72"/>
        <v>1718.1999999999998</v>
      </c>
      <c r="L278" s="88">
        <f>+G278*1.1%</f>
        <v>266.20000000000005</v>
      </c>
      <c r="M278" s="92">
        <f t="shared" ref="M278:M293" si="73">+G278*3.04%</f>
        <v>735.68</v>
      </c>
      <c r="N278" s="92">
        <f t="shared" ref="N278:N293" si="74">+G278*7.09%</f>
        <v>1715.7800000000002</v>
      </c>
      <c r="O278" s="90">
        <v>914.76</v>
      </c>
      <c r="P278" s="87">
        <f t="shared" si="70"/>
        <v>6045.16</v>
      </c>
      <c r="Q278" s="87">
        <f t="shared" si="67"/>
        <v>2369.9799999999996</v>
      </c>
      <c r="R278" s="87">
        <f t="shared" si="68"/>
        <v>3700.1800000000003</v>
      </c>
      <c r="S278" s="87">
        <f t="shared" si="69"/>
        <v>21830.02</v>
      </c>
      <c r="T278" s="93">
        <v>111</v>
      </c>
      <c r="U278" s="42"/>
    </row>
    <row r="279" spans="1:21" s="1" customFormat="1" ht="16.5" x14ac:dyDescent="0.25">
      <c r="A279" s="84">
        <v>265</v>
      </c>
      <c r="B279" s="72" t="s">
        <v>713</v>
      </c>
      <c r="C279" s="72" t="s">
        <v>714</v>
      </c>
      <c r="D279" s="73" t="s">
        <v>117</v>
      </c>
      <c r="E279" s="74" t="s">
        <v>715</v>
      </c>
      <c r="F279" s="71" t="s">
        <v>28</v>
      </c>
      <c r="G279" s="90">
        <v>30000</v>
      </c>
      <c r="H279" s="91">
        <v>0</v>
      </c>
      <c r="I279" s="92">
        <v>25</v>
      </c>
      <c r="J279" s="92">
        <f t="shared" si="71"/>
        <v>861</v>
      </c>
      <c r="K279" s="92">
        <f t="shared" si="72"/>
        <v>2130</v>
      </c>
      <c r="L279" s="88">
        <f>+G279*1.1%</f>
        <v>330.00000000000006</v>
      </c>
      <c r="M279" s="92">
        <f t="shared" si="73"/>
        <v>912</v>
      </c>
      <c r="N279" s="92">
        <f t="shared" si="74"/>
        <v>2127</v>
      </c>
      <c r="O279" s="90"/>
      <c r="P279" s="87">
        <f t="shared" si="70"/>
        <v>6360</v>
      </c>
      <c r="Q279" s="87">
        <f t="shared" si="67"/>
        <v>1798</v>
      </c>
      <c r="R279" s="87">
        <f t="shared" si="68"/>
        <v>4587</v>
      </c>
      <c r="S279" s="87">
        <f t="shared" si="69"/>
        <v>28202</v>
      </c>
      <c r="T279" s="93">
        <v>111</v>
      </c>
      <c r="U279" s="42"/>
    </row>
    <row r="280" spans="1:21" s="1" customFormat="1" ht="16.5" customHeight="1" x14ac:dyDescent="0.2">
      <c r="A280" s="84">
        <v>266</v>
      </c>
      <c r="B280" s="76" t="s">
        <v>716</v>
      </c>
      <c r="C280" s="76" t="s">
        <v>717</v>
      </c>
      <c r="D280" s="76" t="s">
        <v>43</v>
      </c>
      <c r="E280" s="76" t="s">
        <v>718</v>
      </c>
      <c r="F280" s="71" t="s">
        <v>28</v>
      </c>
      <c r="G280" s="94">
        <v>25000</v>
      </c>
      <c r="H280" s="91"/>
      <c r="I280" s="92">
        <v>25</v>
      </c>
      <c r="J280" s="92">
        <f t="shared" si="71"/>
        <v>717.5</v>
      </c>
      <c r="K280" s="92">
        <f t="shared" si="72"/>
        <v>1774.9999999999998</v>
      </c>
      <c r="L280" s="88">
        <f>+G280*1.1%</f>
        <v>275</v>
      </c>
      <c r="M280" s="92">
        <f t="shared" si="73"/>
        <v>760</v>
      </c>
      <c r="N280" s="92">
        <f t="shared" si="74"/>
        <v>1772.5000000000002</v>
      </c>
      <c r="O280" s="90">
        <v>0</v>
      </c>
      <c r="P280" s="87">
        <f t="shared" si="70"/>
        <v>5300</v>
      </c>
      <c r="Q280" s="87">
        <f t="shared" si="67"/>
        <v>1502.5</v>
      </c>
      <c r="R280" s="87">
        <f t="shared" si="68"/>
        <v>3822.5</v>
      </c>
      <c r="S280" s="87">
        <f t="shared" si="69"/>
        <v>23497.5</v>
      </c>
      <c r="T280" s="93">
        <v>111</v>
      </c>
      <c r="U280" s="42"/>
    </row>
    <row r="281" spans="1:21" s="1" customFormat="1" ht="16.5" x14ac:dyDescent="0.25">
      <c r="A281" s="84">
        <v>267</v>
      </c>
      <c r="B281" s="72" t="s">
        <v>719</v>
      </c>
      <c r="C281" s="72" t="s">
        <v>720</v>
      </c>
      <c r="D281" s="73" t="s">
        <v>83</v>
      </c>
      <c r="E281" s="74" t="s">
        <v>721</v>
      </c>
      <c r="F281" s="71" t="s">
        <v>28</v>
      </c>
      <c r="G281" s="90">
        <v>20240</v>
      </c>
      <c r="H281" s="91"/>
      <c r="I281" s="87">
        <v>25</v>
      </c>
      <c r="J281" s="92">
        <f t="shared" si="71"/>
        <v>580.88800000000003</v>
      </c>
      <c r="K281" s="92">
        <f t="shared" si="72"/>
        <v>1437.04</v>
      </c>
      <c r="L281" s="88">
        <f>+G281*1.1%</f>
        <v>222.64000000000001</v>
      </c>
      <c r="M281" s="92">
        <f t="shared" si="73"/>
        <v>615.29600000000005</v>
      </c>
      <c r="N281" s="92">
        <f t="shared" si="74"/>
        <v>1435.0160000000001</v>
      </c>
      <c r="O281" s="90">
        <v>0</v>
      </c>
      <c r="P281" s="87">
        <f t="shared" si="70"/>
        <v>4290.8799999999992</v>
      </c>
      <c r="Q281" s="87">
        <f t="shared" si="67"/>
        <v>1221.1840000000002</v>
      </c>
      <c r="R281" s="87">
        <f t="shared" si="68"/>
        <v>3094.6959999999999</v>
      </c>
      <c r="S281" s="87">
        <f t="shared" si="69"/>
        <v>19018.815999999999</v>
      </c>
      <c r="T281" s="93">
        <v>111</v>
      </c>
      <c r="U281" s="42"/>
    </row>
    <row r="282" spans="1:21" s="1" customFormat="1" ht="16.5" x14ac:dyDescent="0.25">
      <c r="A282" s="84">
        <v>268</v>
      </c>
      <c r="B282" s="65" t="s">
        <v>722</v>
      </c>
      <c r="C282" s="65" t="s">
        <v>723</v>
      </c>
      <c r="D282" s="65" t="s">
        <v>62</v>
      </c>
      <c r="E282" s="65" t="s">
        <v>724</v>
      </c>
      <c r="F282" s="71" t="s">
        <v>28</v>
      </c>
      <c r="G282" s="65">
        <v>75000</v>
      </c>
      <c r="H282" s="91">
        <v>6439.48</v>
      </c>
      <c r="I282" s="92">
        <v>25</v>
      </c>
      <c r="J282" s="92">
        <f t="shared" si="71"/>
        <v>2152.5</v>
      </c>
      <c r="K282" s="92">
        <f t="shared" si="72"/>
        <v>5324.9999999999991</v>
      </c>
      <c r="L282" s="88">
        <f>39420*1.1%</f>
        <v>433.62000000000006</v>
      </c>
      <c r="M282" s="92">
        <f t="shared" si="73"/>
        <v>2280</v>
      </c>
      <c r="N282" s="92">
        <f t="shared" si="74"/>
        <v>5317.5</v>
      </c>
      <c r="O282" s="90">
        <v>0</v>
      </c>
      <c r="P282" s="87">
        <f t="shared" si="70"/>
        <v>15508.619999999999</v>
      </c>
      <c r="Q282" s="87">
        <f t="shared" si="67"/>
        <v>10896.98</v>
      </c>
      <c r="R282" s="87">
        <f t="shared" si="68"/>
        <v>11076.119999999999</v>
      </c>
      <c r="S282" s="87">
        <f t="shared" si="69"/>
        <v>64103.020000000004</v>
      </c>
      <c r="T282" s="93">
        <v>111</v>
      </c>
      <c r="U282" s="42"/>
    </row>
    <row r="283" spans="1:21" s="1" customFormat="1" ht="16.5" x14ac:dyDescent="0.25">
      <c r="A283" s="84">
        <v>269</v>
      </c>
      <c r="B283" s="65" t="s">
        <v>725</v>
      </c>
      <c r="C283" s="65" t="s">
        <v>726</v>
      </c>
      <c r="D283" s="65" t="s">
        <v>81</v>
      </c>
      <c r="E283" s="65" t="s">
        <v>48</v>
      </c>
      <c r="F283" s="71" t="s">
        <v>28</v>
      </c>
      <c r="G283" s="65">
        <v>26136</v>
      </c>
      <c r="H283" s="91"/>
      <c r="I283" s="87">
        <v>25</v>
      </c>
      <c r="J283" s="92">
        <f t="shared" si="71"/>
        <v>750.10320000000002</v>
      </c>
      <c r="K283" s="92">
        <f t="shared" si="72"/>
        <v>1855.6559999999997</v>
      </c>
      <c r="L283" s="88">
        <f>+G283*1.1%</f>
        <v>287.49600000000004</v>
      </c>
      <c r="M283" s="92">
        <f t="shared" si="73"/>
        <v>794.53440000000001</v>
      </c>
      <c r="N283" s="92">
        <f t="shared" si="74"/>
        <v>1853.0424</v>
      </c>
      <c r="O283" s="90">
        <v>0</v>
      </c>
      <c r="P283" s="87">
        <f t="shared" si="70"/>
        <v>5540.8319999999994</v>
      </c>
      <c r="Q283" s="87">
        <f t="shared" si="67"/>
        <v>1569.6376</v>
      </c>
      <c r="R283" s="87">
        <f t="shared" si="68"/>
        <v>3996.1943999999994</v>
      </c>
      <c r="S283" s="87">
        <f t="shared" si="69"/>
        <v>24566.362399999998</v>
      </c>
      <c r="T283" s="93"/>
      <c r="U283" s="42"/>
    </row>
    <row r="284" spans="1:21" s="1" customFormat="1" ht="16.5" x14ac:dyDescent="0.25">
      <c r="A284" s="84">
        <v>270</v>
      </c>
      <c r="B284" s="65" t="s">
        <v>727</v>
      </c>
      <c r="C284" s="65" t="s">
        <v>728</v>
      </c>
      <c r="D284" s="65" t="s">
        <v>729</v>
      </c>
      <c r="E284" s="65" t="s">
        <v>730</v>
      </c>
      <c r="F284" s="71" t="s">
        <v>28</v>
      </c>
      <c r="G284" s="65">
        <v>55000</v>
      </c>
      <c r="H284" s="91">
        <v>2675.88</v>
      </c>
      <c r="I284" s="92">
        <v>25</v>
      </c>
      <c r="J284" s="92">
        <f t="shared" si="71"/>
        <v>1578.5</v>
      </c>
      <c r="K284" s="92">
        <f t="shared" si="72"/>
        <v>3904.9999999999995</v>
      </c>
      <c r="L284" s="88">
        <f>39420*1.1%</f>
        <v>433.62000000000006</v>
      </c>
      <c r="M284" s="92">
        <f t="shared" si="73"/>
        <v>1672</v>
      </c>
      <c r="N284" s="92">
        <f t="shared" si="74"/>
        <v>3899.5000000000005</v>
      </c>
      <c r="O284" s="90">
        <v>0</v>
      </c>
      <c r="P284" s="87">
        <f t="shared" si="70"/>
        <v>11488.62</v>
      </c>
      <c r="Q284" s="87">
        <f t="shared" si="67"/>
        <v>5951.38</v>
      </c>
      <c r="R284" s="87">
        <f t="shared" si="68"/>
        <v>8238.1200000000008</v>
      </c>
      <c r="S284" s="87">
        <f t="shared" si="69"/>
        <v>49048.62</v>
      </c>
      <c r="T284" s="93">
        <v>111</v>
      </c>
      <c r="U284" s="42"/>
    </row>
    <row r="285" spans="1:21" s="1" customFormat="1" ht="16.5" x14ac:dyDescent="0.25">
      <c r="A285" s="84">
        <v>271</v>
      </c>
      <c r="B285" s="65" t="s">
        <v>731</v>
      </c>
      <c r="C285" s="65" t="s">
        <v>732</v>
      </c>
      <c r="D285" s="65" t="s">
        <v>75</v>
      </c>
      <c r="E285" s="65" t="s">
        <v>76</v>
      </c>
      <c r="F285" s="71" t="s">
        <v>28</v>
      </c>
      <c r="G285" s="65">
        <v>19448</v>
      </c>
      <c r="H285" s="91"/>
      <c r="I285" s="87">
        <v>25</v>
      </c>
      <c r="J285" s="92">
        <f t="shared" si="71"/>
        <v>558.1576</v>
      </c>
      <c r="K285" s="92">
        <f t="shared" si="72"/>
        <v>1380.8079999999998</v>
      </c>
      <c r="L285" s="88">
        <f>+G285*1.1%</f>
        <v>213.92800000000003</v>
      </c>
      <c r="M285" s="92">
        <f t="shared" si="73"/>
        <v>591.2192</v>
      </c>
      <c r="N285" s="92">
        <f t="shared" si="74"/>
        <v>1378.8632</v>
      </c>
      <c r="O285" s="90"/>
      <c r="P285" s="87">
        <f t="shared" si="70"/>
        <v>4122.9759999999997</v>
      </c>
      <c r="Q285" s="87">
        <f t="shared" si="67"/>
        <v>1174.3768</v>
      </c>
      <c r="R285" s="87">
        <f t="shared" si="68"/>
        <v>2973.5991999999997</v>
      </c>
      <c r="S285" s="87">
        <f t="shared" si="69"/>
        <v>18273.623200000002</v>
      </c>
      <c r="T285" s="93">
        <v>111</v>
      </c>
      <c r="U285" s="42"/>
    </row>
    <row r="286" spans="1:21" s="1" customFormat="1" ht="16.5" x14ac:dyDescent="0.25">
      <c r="A286" s="84">
        <v>272</v>
      </c>
      <c r="B286" s="72" t="s">
        <v>733</v>
      </c>
      <c r="C286" s="72" t="s">
        <v>734</v>
      </c>
      <c r="D286" s="73" t="s">
        <v>51</v>
      </c>
      <c r="E286" s="74" t="s">
        <v>52</v>
      </c>
      <c r="F286" s="71" t="s">
        <v>28</v>
      </c>
      <c r="G286" s="90">
        <v>11085.2</v>
      </c>
      <c r="H286" s="91">
        <v>0</v>
      </c>
      <c r="I286" s="92">
        <v>25</v>
      </c>
      <c r="J286" s="92">
        <f t="shared" si="71"/>
        <v>318.14524</v>
      </c>
      <c r="K286" s="92">
        <f t="shared" si="72"/>
        <v>787.04919999999993</v>
      </c>
      <c r="L286" s="88">
        <f>+G286*1.1%</f>
        <v>121.93720000000002</v>
      </c>
      <c r="M286" s="92">
        <f t="shared" si="73"/>
        <v>336.99008000000003</v>
      </c>
      <c r="N286" s="92">
        <f t="shared" si="74"/>
        <v>785.94068000000016</v>
      </c>
      <c r="O286" s="90">
        <v>0</v>
      </c>
      <c r="P286" s="87">
        <f t="shared" si="70"/>
        <v>2350.0624000000003</v>
      </c>
      <c r="Q286" s="87">
        <f t="shared" si="67"/>
        <v>680.13532000000009</v>
      </c>
      <c r="R286" s="87">
        <f t="shared" si="68"/>
        <v>1694.9270800000002</v>
      </c>
      <c r="S286" s="87">
        <f t="shared" si="69"/>
        <v>10405.064680000001</v>
      </c>
      <c r="T286" s="93">
        <v>111</v>
      </c>
      <c r="U286" s="42"/>
    </row>
    <row r="287" spans="1:21" s="1" customFormat="1" ht="16.5" x14ac:dyDescent="0.25">
      <c r="A287" s="84">
        <v>273</v>
      </c>
      <c r="B287" s="72" t="s">
        <v>735</v>
      </c>
      <c r="C287" s="72" t="s">
        <v>736</v>
      </c>
      <c r="D287" s="73" t="s">
        <v>51</v>
      </c>
      <c r="E287" s="74" t="s">
        <v>52</v>
      </c>
      <c r="F287" s="71" t="s">
        <v>28</v>
      </c>
      <c r="G287" s="90">
        <v>11085.2</v>
      </c>
      <c r="H287" s="91">
        <v>0</v>
      </c>
      <c r="I287" s="87">
        <v>25</v>
      </c>
      <c r="J287" s="92">
        <f t="shared" si="71"/>
        <v>318.14524</v>
      </c>
      <c r="K287" s="92">
        <f t="shared" si="72"/>
        <v>787.04919999999993</v>
      </c>
      <c r="L287" s="88">
        <f>+G287*1.1%</f>
        <v>121.93720000000002</v>
      </c>
      <c r="M287" s="92">
        <f t="shared" si="73"/>
        <v>336.99008000000003</v>
      </c>
      <c r="N287" s="92">
        <f t="shared" si="74"/>
        <v>785.94068000000016</v>
      </c>
      <c r="O287" s="90">
        <v>0</v>
      </c>
      <c r="P287" s="87">
        <f t="shared" si="70"/>
        <v>2350.0624000000003</v>
      </c>
      <c r="Q287" s="87">
        <f t="shared" si="67"/>
        <v>680.13532000000009</v>
      </c>
      <c r="R287" s="87">
        <f t="shared" si="68"/>
        <v>1694.9270800000002</v>
      </c>
      <c r="S287" s="87">
        <f t="shared" si="69"/>
        <v>10405.064680000001</v>
      </c>
      <c r="T287" s="93">
        <v>111</v>
      </c>
      <c r="U287" s="42"/>
    </row>
    <row r="288" spans="1:21" s="1" customFormat="1" ht="16.5" x14ac:dyDescent="0.25">
      <c r="A288" s="84">
        <v>274</v>
      </c>
      <c r="B288" s="72" t="s">
        <v>737</v>
      </c>
      <c r="C288" s="72" t="s">
        <v>738</v>
      </c>
      <c r="D288" s="73" t="s">
        <v>43</v>
      </c>
      <c r="E288" s="74" t="s">
        <v>311</v>
      </c>
      <c r="F288" s="71" t="s">
        <v>28</v>
      </c>
      <c r="G288" s="90">
        <v>20493</v>
      </c>
      <c r="H288" s="91">
        <v>0</v>
      </c>
      <c r="I288" s="87">
        <v>25</v>
      </c>
      <c r="J288" s="92">
        <f t="shared" si="71"/>
        <v>588.14909999999998</v>
      </c>
      <c r="K288" s="92">
        <f t="shared" si="72"/>
        <v>1455.0029999999999</v>
      </c>
      <c r="L288" s="88">
        <f>+G288*1.1%</f>
        <v>225.42300000000003</v>
      </c>
      <c r="M288" s="92">
        <f t="shared" si="73"/>
        <v>622.98720000000003</v>
      </c>
      <c r="N288" s="92">
        <f t="shared" si="74"/>
        <v>1452.9537</v>
      </c>
      <c r="O288" s="90"/>
      <c r="P288" s="87">
        <f t="shared" si="70"/>
        <v>4344.5159999999996</v>
      </c>
      <c r="Q288" s="87">
        <f t="shared" si="67"/>
        <v>1236.1363000000001</v>
      </c>
      <c r="R288" s="87">
        <f t="shared" si="68"/>
        <v>3133.3797</v>
      </c>
      <c r="S288" s="87">
        <f t="shared" si="69"/>
        <v>19256.863700000002</v>
      </c>
      <c r="T288" s="93">
        <v>111</v>
      </c>
      <c r="U288" s="42"/>
    </row>
    <row r="289" spans="1:21" s="1" customFormat="1" ht="16.5" x14ac:dyDescent="0.25">
      <c r="A289" s="84">
        <v>275</v>
      </c>
      <c r="B289" s="72" t="s">
        <v>739</v>
      </c>
      <c r="C289" s="72" t="s">
        <v>740</v>
      </c>
      <c r="D289" s="73" t="s">
        <v>83</v>
      </c>
      <c r="E289" s="74" t="s">
        <v>596</v>
      </c>
      <c r="F289" s="71" t="s">
        <v>28</v>
      </c>
      <c r="G289" s="95">
        <v>46464</v>
      </c>
      <c r="H289" s="91">
        <v>1302.07</v>
      </c>
      <c r="I289" s="92">
        <v>25</v>
      </c>
      <c r="J289" s="92">
        <f t="shared" si="71"/>
        <v>1333.5168000000001</v>
      </c>
      <c r="K289" s="92">
        <f t="shared" si="72"/>
        <v>3298.9439999999995</v>
      </c>
      <c r="L289" s="88">
        <f>39420*1.1%</f>
        <v>433.62000000000006</v>
      </c>
      <c r="M289" s="92">
        <f t="shared" si="73"/>
        <v>1412.5056</v>
      </c>
      <c r="N289" s="92">
        <f t="shared" si="74"/>
        <v>3294.2976000000003</v>
      </c>
      <c r="O289" s="90">
        <v>914.76</v>
      </c>
      <c r="P289" s="87">
        <f t="shared" si="70"/>
        <v>10687.644</v>
      </c>
      <c r="Q289" s="87">
        <f t="shared" si="67"/>
        <v>4987.8523999999998</v>
      </c>
      <c r="R289" s="87">
        <f t="shared" si="68"/>
        <v>7026.8616000000002</v>
      </c>
      <c r="S289" s="87">
        <f t="shared" si="69"/>
        <v>41476.147599999997</v>
      </c>
      <c r="T289" s="93">
        <v>111</v>
      </c>
      <c r="U289" s="42"/>
    </row>
    <row r="290" spans="1:21" s="1" customFormat="1" ht="30" x14ac:dyDescent="0.25">
      <c r="A290" s="84">
        <v>276</v>
      </c>
      <c r="B290" s="77" t="s">
        <v>741</v>
      </c>
      <c r="C290" s="77" t="s">
        <v>742</v>
      </c>
      <c r="D290" s="73" t="s">
        <v>81</v>
      </c>
      <c r="E290" s="73" t="s">
        <v>743</v>
      </c>
      <c r="F290" s="71" t="s">
        <v>28</v>
      </c>
      <c r="G290" s="91">
        <v>35425</v>
      </c>
      <c r="H290" s="91"/>
      <c r="I290" s="92">
        <v>25</v>
      </c>
      <c r="J290" s="92">
        <f t="shared" si="71"/>
        <v>1016.6975</v>
      </c>
      <c r="K290" s="92">
        <f t="shared" si="72"/>
        <v>2515.1749999999997</v>
      </c>
      <c r="L290" s="88">
        <f t="shared" ref="L290:L298" si="75">+G290*1.1%</f>
        <v>389.67500000000001</v>
      </c>
      <c r="M290" s="92">
        <f t="shared" si="73"/>
        <v>1076.92</v>
      </c>
      <c r="N290" s="92">
        <f t="shared" si="74"/>
        <v>2511.6325000000002</v>
      </c>
      <c r="O290" s="90"/>
      <c r="P290" s="87">
        <f t="shared" si="70"/>
        <v>7510.1</v>
      </c>
      <c r="Q290" s="87">
        <f t="shared" si="67"/>
        <v>2118.6175000000003</v>
      </c>
      <c r="R290" s="87">
        <f t="shared" si="68"/>
        <v>5416.4825000000001</v>
      </c>
      <c r="S290" s="87">
        <f t="shared" si="69"/>
        <v>33306.3825</v>
      </c>
      <c r="T290" s="93">
        <v>111</v>
      </c>
      <c r="U290" s="42"/>
    </row>
    <row r="291" spans="1:21" s="1" customFormat="1" ht="16.5" x14ac:dyDescent="0.25">
      <c r="A291" s="84">
        <v>277</v>
      </c>
      <c r="B291" s="72" t="s">
        <v>744</v>
      </c>
      <c r="C291" s="72" t="s">
        <v>745</v>
      </c>
      <c r="D291" s="78" t="s">
        <v>39</v>
      </c>
      <c r="E291" s="78" t="s">
        <v>78</v>
      </c>
      <c r="F291" s="71" t="s">
        <v>28</v>
      </c>
      <c r="G291" s="90">
        <v>38500</v>
      </c>
      <c r="H291" s="91">
        <v>178.07</v>
      </c>
      <c r="I291" s="92">
        <v>25</v>
      </c>
      <c r="J291" s="92">
        <f t="shared" si="71"/>
        <v>1104.95</v>
      </c>
      <c r="K291" s="92">
        <f t="shared" si="72"/>
        <v>2733.4999999999995</v>
      </c>
      <c r="L291" s="88">
        <f t="shared" si="75"/>
        <v>423.50000000000006</v>
      </c>
      <c r="M291" s="92">
        <f t="shared" si="73"/>
        <v>1170.4000000000001</v>
      </c>
      <c r="N291" s="92">
        <f t="shared" si="74"/>
        <v>2729.65</v>
      </c>
      <c r="O291" s="90">
        <v>914.76</v>
      </c>
      <c r="P291" s="87">
        <f t="shared" si="70"/>
        <v>9076.76</v>
      </c>
      <c r="Q291" s="87">
        <f t="shared" si="67"/>
        <v>3393.1800000000003</v>
      </c>
      <c r="R291" s="87">
        <f t="shared" si="68"/>
        <v>5886.65</v>
      </c>
      <c r="S291" s="87">
        <f t="shared" si="69"/>
        <v>35106.82</v>
      </c>
      <c r="T291" s="93">
        <v>111</v>
      </c>
      <c r="U291" s="42"/>
    </row>
    <row r="292" spans="1:21" s="1" customFormat="1" ht="16.5" x14ac:dyDescent="0.25">
      <c r="A292" s="84">
        <v>278</v>
      </c>
      <c r="B292" s="72" t="s">
        <v>746</v>
      </c>
      <c r="C292" s="72" t="s">
        <v>747</v>
      </c>
      <c r="D292" s="73" t="s">
        <v>51</v>
      </c>
      <c r="E292" s="74" t="s">
        <v>748</v>
      </c>
      <c r="F292" s="71" t="s">
        <v>28</v>
      </c>
      <c r="G292" s="90">
        <v>12219.9</v>
      </c>
      <c r="H292" s="91">
        <v>0</v>
      </c>
      <c r="I292" s="87">
        <v>25</v>
      </c>
      <c r="J292" s="92">
        <f t="shared" si="71"/>
        <v>350.71112999999997</v>
      </c>
      <c r="K292" s="92">
        <f t="shared" si="72"/>
        <v>867.61289999999985</v>
      </c>
      <c r="L292" s="88">
        <f t="shared" si="75"/>
        <v>134.41890000000001</v>
      </c>
      <c r="M292" s="92">
        <f t="shared" si="73"/>
        <v>371.48496</v>
      </c>
      <c r="N292" s="92">
        <f t="shared" si="74"/>
        <v>866.39091000000008</v>
      </c>
      <c r="O292" s="90">
        <v>0</v>
      </c>
      <c r="P292" s="87">
        <f t="shared" si="70"/>
        <v>2590.6188000000002</v>
      </c>
      <c r="Q292" s="87">
        <f t="shared" si="67"/>
        <v>747.19608999999991</v>
      </c>
      <c r="R292" s="87">
        <f t="shared" si="68"/>
        <v>1868.4227099999998</v>
      </c>
      <c r="S292" s="87">
        <f t="shared" si="69"/>
        <v>11472.70391</v>
      </c>
      <c r="T292" s="93">
        <v>111</v>
      </c>
      <c r="U292" s="42"/>
    </row>
    <row r="293" spans="1:21" s="1" customFormat="1" ht="16.5" x14ac:dyDescent="0.25">
      <c r="A293" s="84">
        <v>279</v>
      </c>
      <c r="B293" s="72" t="s">
        <v>749</v>
      </c>
      <c r="C293" s="72" t="s">
        <v>750</v>
      </c>
      <c r="D293" s="73" t="s">
        <v>81</v>
      </c>
      <c r="E293" s="74" t="s">
        <v>234</v>
      </c>
      <c r="F293" s="71" t="s">
        <v>28</v>
      </c>
      <c r="G293" s="90">
        <f>4025+18975</f>
        <v>23000</v>
      </c>
      <c r="H293" s="91">
        <v>0</v>
      </c>
      <c r="I293" s="92">
        <v>25</v>
      </c>
      <c r="J293" s="92">
        <f t="shared" si="71"/>
        <v>660.1</v>
      </c>
      <c r="K293" s="92">
        <f t="shared" si="72"/>
        <v>1632.9999999999998</v>
      </c>
      <c r="L293" s="88">
        <f t="shared" si="75"/>
        <v>253.00000000000003</v>
      </c>
      <c r="M293" s="92">
        <f t="shared" si="73"/>
        <v>699.2</v>
      </c>
      <c r="N293" s="92">
        <f t="shared" si="74"/>
        <v>1630.7</v>
      </c>
      <c r="O293" s="90"/>
      <c r="P293" s="87">
        <f t="shared" si="70"/>
        <v>4876</v>
      </c>
      <c r="Q293" s="87">
        <f t="shared" si="67"/>
        <v>1384.3000000000002</v>
      </c>
      <c r="R293" s="87">
        <f t="shared" si="68"/>
        <v>3516.7</v>
      </c>
      <c r="S293" s="87">
        <f t="shared" si="69"/>
        <v>21615.7</v>
      </c>
      <c r="T293" s="93">
        <v>111</v>
      </c>
      <c r="U293" s="42"/>
    </row>
    <row r="294" spans="1:21" s="1" customFormat="1" ht="16.5" x14ac:dyDescent="0.25">
      <c r="A294" s="84">
        <v>280</v>
      </c>
      <c r="B294" s="65" t="s">
        <v>751</v>
      </c>
      <c r="C294" s="65" t="s">
        <v>752</v>
      </c>
      <c r="D294" s="65" t="s">
        <v>51</v>
      </c>
      <c r="E294" s="65" t="s">
        <v>52</v>
      </c>
      <c r="F294" s="71" t="s">
        <v>28</v>
      </c>
      <c r="G294" s="65">
        <v>10000</v>
      </c>
      <c r="H294" s="91"/>
      <c r="I294" s="87">
        <v>25</v>
      </c>
      <c r="J294" s="92">
        <f t="shared" si="71"/>
        <v>287</v>
      </c>
      <c r="K294" s="92">
        <f t="shared" si="72"/>
        <v>709.99999999999989</v>
      </c>
      <c r="L294" s="88">
        <f t="shared" si="75"/>
        <v>110.00000000000001</v>
      </c>
      <c r="M294" s="92">
        <v>304</v>
      </c>
      <c r="N294" s="92">
        <v>709</v>
      </c>
      <c r="O294" s="90"/>
      <c r="P294" s="87">
        <f t="shared" si="70"/>
        <v>2120</v>
      </c>
      <c r="Q294" s="87">
        <f t="shared" si="67"/>
        <v>616</v>
      </c>
      <c r="R294" s="87">
        <f t="shared" si="68"/>
        <v>1529</v>
      </c>
      <c r="S294" s="87">
        <f t="shared" si="69"/>
        <v>9384</v>
      </c>
      <c r="T294" s="93">
        <v>111</v>
      </c>
      <c r="U294" s="42"/>
    </row>
    <row r="295" spans="1:21" s="1" customFormat="1" ht="16.5" x14ac:dyDescent="0.25">
      <c r="A295" s="84">
        <v>281</v>
      </c>
      <c r="B295" s="72" t="s">
        <v>753</v>
      </c>
      <c r="C295" s="72" t="s">
        <v>754</v>
      </c>
      <c r="D295" s="73" t="s">
        <v>117</v>
      </c>
      <c r="E295" s="74" t="s">
        <v>755</v>
      </c>
      <c r="F295" s="71" t="s">
        <v>28</v>
      </c>
      <c r="G295" s="90">
        <v>36300</v>
      </c>
      <c r="H295" s="91">
        <v>0</v>
      </c>
      <c r="I295" s="92">
        <v>25</v>
      </c>
      <c r="J295" s="92">
        <f t="shared" si="71"/>
        <v>1041.81</v>
      </c>
      <c r="K295" s="92">
        <f t="shared" si="72"/>
        <v>2577.2999999999997</v>
      </c>
      <c r="L295" s="88">
        <f t="shared" si="75"/>
        <v>399.30000000000007</v>
      </c>
      <c r="M295" s="92">
        <f t="shared" ref="M295:M326" si="76">+G295*3.04%</f>
        <v>1103.52</v>
      </c>
      <c r="N295" s="92">
        <f t="shared" ref="N295:N316" si="77">+G295*7.09%</f>
        <v>2573.67</v>
      </c>
      <c r="O295" s="90">
        <v>914.76</v>
      </c>
      <c r="P295" s="87">
        <f t="shared" si="70"/>
        <v>8610.36</v>
      </c>
      <c r="Q295" s="87">
        <f t="shared" si="67"/>
        <v>3085.09</v>
      </c>
      <c r="R295" s="87">
        <f t="shared" si="68"/>
        <v>5550.27</v>
      </c>
      <c r="S295" s="87">
        <f t="shared" si="69"/>
        <v>33214.910000000003</v>
      </c>
      <c r="T295" s="93">
        <v>111</v>
      </c>
      <c r="U295" s="42"/>
    </row>
    <row r="296" spans="1:21" s="1" customFormat="1" ht="16.5" x14ac:dyDescent="0.25">
      <c r="A296" s="84">
        <v>282</v>
      </c>
      <c r="B296" s="72" t="s">
        <v>912</v>
      </c>
      <c r="C296" s="72" t="s">
        <v>913</v>
      </c>
      <c r="D296" s="73" t="s">
        <v>183</v>
      </c>
      <c r="E296" s="74" t="s">
        <v>375</v>
      </c>
      <c r="F296" s="71" t="s">
        <v>28</v>
      </c>
      <c r="G296" s="90">
        <v>25000</v>
      </c>
      <c r="H296" s="91">
        <v>0</v>
      </c>
      <c r="I296" s="87">
        <v>25</v>
      </c>
      <c r="J296" s="92">
        <f t="shared" si="71"/>
        <v>717.5</v>
      </c>
      <c r="K296" s="92">
        <f t="shared" si="72"/>
        <v>1774.9999999999998</v>
      </c>
      <c r="L296" s="88">
        <f t="shared" si="75"/>
        <v>275</v>
      </c>
      <c r="M296" s="92">
        <f t="shared" si="76"/>
        <v>760</v>
      </c>
      <c r="N296" s="92">
        <f t="shared" si="77"/>
        <v>1772.5000000000002</v>
      </c>
      <c r="O296" s="95"/>
      <c r="P296" s="87">
        <f t="shared" si="70"/>
        <v>5300</v>
      </c>
      <c r="Q296" s="87">
        <f t="shared" si="67"/>
        <v>1502.5</v>
      </c>
      <c r="R296" s="87">
        <f t="shared" si="68"/>
        <v>3822.5</v>
      </c>
      <c r="S296" s="87">
        <f t="shared" si="69"/>
        <v>23497.5</v>
      </c>
      <c r="T296" s="93">
        <v>111</v>
      </c>
      <c r="U296" s="42"/>
    </row>
    <row r="297" spans="1:21" s="1" customFormat="1" ht="16.5" x14ac:dyDescent="0.25">
      <c r="A297" s="84">
        <v>283</v>
      </c>
      <c r="B297" s="72" t="s">
        <v>756</v>
      </c>
      <c r="C297" s="72" t="s">
        <v>757</v>
      </c>
      <c r="D297" s="73" t="s">
        <v>117</v>
      </c>
      <c r="E297" s="74" t="s">
        <v>758</v>
      </c>
      <c r="F297" s="71" t="s">
        <v>28</v>
      </c>
      <c r="G297" s="90">
        <v>29040</v>
      </c>
      <c r="H297" s="91">
        <v>0</v>
      </c>
      <c r="I297" s="92">
        <v>25</v>
      </c>
      <c r="J297" s="92">
        <f t="shared" si="71"/>
        <v>833.44799999999998</v>
      </c>
      <c r="K297" s="92">
        <f t="shared" si="72"/>
        <v>2061.8399999999997</v>
      </c>
      <c r="L297" s="88">
        <f t="shared" si="75"/>
        <v>319.44000000000005</v>
      </c>
      <c r="M297" s="92">
        <f t="shared" si="76"/>
        <v>882.81600000000003</v>
      </c>
      <c r="N297" s="92">
        <f t="shared" si="77"/>
        <v>2058.9360000000001</v>
      </c>
      <c r="O297" s="99">
        <v>0</v>
      </c>
      <c r="P297" s="87">
        <f t="shared" si="70"/>
        <v>6156.48</v>
      </c>
      <c r="Q297" s="87">
        <f t="shared" si="67"/>
        <v>1741.2640000000001</v>
      </c>
      <c r="R297" s="87">
        <f t="shared" si="68"/>
        <v>4440.2160000000003</v>
      </c>
      <c r="S297" s="87">
        <f t="shared" si="69"/>
        <v>27298.736000000001</v>
      </c>
      <c r="T297" s="93">
        <v>111</v>
      </c>
      <c r="U297" s="42"/>
    </row>
    <row r="298" spans="1:21" s="1" customFormat="1" ht="16.5" x14ac:dyDescent="0.25">
      <c r="A298" s="84">
        <v>284</v>
      </c>
      <c r="B298" s="72" t="s">
        <v>933</v>
      </c>
      <c r="C298" s="72" t="s">
        <v>934</v>
      </c>
      <c r="D298" s="73" t="s">
        <v>43</v>
      </c>
      <c r="E298" s="74" t="s">
        <v>924</v>
      </c>
      <c r="F298" s="71" t="s">
        <v>28</v>
      </c>
      <c r="G298" s="90">
        <v>15000</v>
      </c>
      <c r="H298" s="91">
        <v>0</v>
      </c>
      <c r="I298" s="87">
        <v>25</v>
      </c>
      <c r="J298" s="92">
        <f t="shared" si="71"/>
        <v>430.5</v>
      </c>
      <c r="K298" s="92">
        <f t="shared" si="72"/>
        <v>1065</v>
      </c>
      <c r="L298" s="88">
        <f t="shared" si="75"/>
        <v>165.00000000000003</v>
      </c>
      <c r="M298" s="92">
        <f t="shared" si="76"/>
        <v>456</v>
      </c>
      <c r="N298" s="92">
        <f t="shared" si="77"/>
        <v>1063.5</v>
      </c>
      <c r="O298" s="95"/>
      <c r="P298" s="87">
        <f t="shared" si="70"/>
        <v>3180</v>
      </c>
      <c r="Q298" s="87">
        <f t="shared" si="67"/>
        <v>911.5</v>
      </c>
      <c r="R298" s="87">
        <f t="shared" si="68"/>
        <v>2293.5</v>
      </c>
      <c r="S298" s="87">
        <f t="shared" si="69"/>
        <v>14088.5</v>
      </c>
      <c r="T298" s="93">
        <v>111</v>
      </c>
      <c r="U298" s="42"/>
    </row>
    <row r="299" spans="1:21" s="1" customFormat="1" ht="16.5" x14ac:dyDescent="0.25">
      <c r="A299" s="84">
        <v>285</v>
      </c>
      <c r="B299" s="72" t="s">
        <v>759</v>
      </c>
      <c r="C299" s="77" t="s">
        <v>760</v>
      </c>
      <c r="D299" s="73" t="s">
        <v>761</v>
      </c>
      <c r="E299" s="74" t="s">
        <v>762</v>
      </c>
      <c r="F299" s="71" t="s">
        <v>28</v>
      </c>
      <c r="G299" s="90">
        <v>58080</v>
      </c>
      <c r="H299" s="91">
        <v>3069.33</v>
      </c>
      <c r="I299" s="92">
        <v>25</v>
      </c>
      <c r="J299" s="92">
        <f t="shared" si="71"/>
        <v>1666.896</v>
      </c>
      <c r="K299" s="92">
        <f t="shared" si="72"/>
        <v>4123.6799999999994</v>
      </c>
      <c r="L299" s="88">
        <f>39420*1.1%</f>
        <v>433.62000000000006</v>
      </c>
      <c r="M299" s="92">
        <f t="shared" si="76"/>
        <v>1765.6320000000001</v>
      </c>
      <c r="N299" s="92">
        <f t="shared" si="77"/>
        <v>4117.8720000000003</v>
      </c>
      <c r="O299" s="90">
        <v>914.76</v>
      </c>
      <c r="P299" s="87">
        <f t="shared" si="70"/>
        <v>13022.460000000001</v>
      </c>
      <c r="Q299" s="87">
        <f t="shared" si="67"/>
        <v>7441.6180000000004</v>
      </c>
      <c r="R299" s="87">
        <f t="shared" si="68"/>
        <v>8675.1719999999987</v>
      </c>
      <c r="S299" s="87">
        <f t="shared" si="69"/>
        <v>50638.381999999998</v>
      </c>
      <c r="T299" s="93">
        <v>111</v>
      </c>
      <c r="U299" s="42"/>
    </row>
    <row r="300" spans="1:21" s="1" customFormat="1" ht="30" x14ac:dyDescent="0.25">
      <c r="A300" s="84">
        <v>286</v>
      </c>
      <c r="B300" s="72" t="s">
        <v>763</v>
      </c>
      <c r="C300" s="72" t="s">
        <v>764</v>
      </c>
      <c r="D300" s="73" t="s">
        <v>83</v>
      </c>
      <c r="E300" s="74" t="s">
        <v>321</v>
      </c>
      <c r="F300" s="71" t="s">
        <v>28</v>
      </c>
      <c r="G300" s="90">
        <f>20000*1.2</f>
        <v>24000</v>
      </c>
      <c r="H300" s="91">
        <v>0</v>
      </c>
      <c r="I300" s="87">
        <v>25</v>
      </c>
      <c r="J300" s="92">
        <f t="shared" si="71"/>
        <v>688.8</v>
      </c>
      <c r="K300" s="92">
        <f t="shared" si="72"/>
        <v>1703.9999999999998</v>
      </c>
      <c r="L300" s="88">
        <f t="shared" ref="L300:L305" si="78">+G300*1.1%</f>
        <v>264</v>
      </c>
      <c r="M300" s="92">
        <f t="shared" si="76"/>
        <v>729.6</v>
      </c>
      <c r="N300" s="92">
        <f t="shared" si="77"/>
        <v>1701.6000000000001</v>
      </c>
      <c r="O300" s="90">
        <v>0</v>
      </c>
      <c r="P300" s="87">
        <f t="shared" si="70"/>
        <v>5088</v>
      </c>
      <c r="Q300" s="87">
        <f t="shared" si="67"/>
        <v>1443.4</v>
      </c>
      <c r="R300" s="87">
        <f t="shared" si="68"/>
        <v>3669.6</v>
      </c>
      <c r="S300" s="87">
        <f t="shared" si="69"/>
        <v>22556.6</v>
      </c>
      <c r="T300" s="93">
        <v>111</v>
      </c>
      <c r="U300" s="42"/>
    </row>
    <row r="301" spans="1:21" s="1" customFormat="1" ht="30" x14ac:dyDescent="0.25">
      <c r="A301" s="84">
        <v>287</v>
      </c>
      <c r="B301" s="72" t="s">
        <v>765</v>
      </c>
      <c r="C301" s="72" t="s">
        <v>766</v>
      </c>
      <c r="D301" s="73" t="s">
        <v>271</v>
      </c>
      <c r="E301" s="74" t="s">
        <v>244</v>
      </c>
      <c r="F301" s="71" t="s">
        <v>28</v>
      </c>
      <c r="G301" s="90">
        <v>15000</v>
      </c>
      <c r="H301" s="91">
        <v>0</v>
      </c>
      <c r="I301" s="87">
        <v>25</v>
      </c>
      <c r="J301" s="92">
        <f t="shared" si="71"/>
        <v>430.5</v>
      </c>
      <c r="K301" s="92">
        <f t="shared" si="72"/>
        <v>1065</v>
      </c>
      <c r="L301" s="88">
        <f t="shared" si="78"/>
        <v>165.00000000000003</v>
      </c>
      <c r="M301" s="92">
        <f t="shared" si="76"/>
        <v>456</v>
      </c>
      <c r="N301" s="92">
        <f t="shared" si="77"/>
        <v>1063.5</v>
      </c>
      <c r="O301" s="90"/>
      <c r="P301" s="87">
        <f t="shared" si="70"/>
        <v>3180</v>
      </c>
      <c r="Q301" s="87">
        <f t="shared" si="67"/>
        <v>911.5</v>
      </c>
      <c r="R301" s="87">
        <f t="shared" si="68"/>
        <v>2293.5</v>
      </c>
      <c r="S301" s="87">
        <f t="shared" si="69"/>
        <v>14088.5</v>
      </c>
      <c r="T301" s="93">
        <v>111</v>
      </c>
      <c r="U301" s="42"/>
    </row>
    <row r="302" spans="1:21" s="1" customFormat="1" ht="16.5" x14ac:dyDescent="0.25">
      <c r="A302" s="84">
        <v>288</v>
      </c>
      <c r="B302" s="72" t="s">
        <v>767</v>
      </c>
      <c r="C302" s="72" t="s">
        <v>768</v>
      </c>
      <c r="D302" s="73" t="s">
        <v>58</v>
      </c>
      <c r="E302" s="74" t="s">
        <v>40</v>
      </c>
      <c r="F302" s="71" t="s">
        <v>28</v>
      </c>
      <c r="G302" s="90">
        <v>24200</v>
      </c>
      <c r="H302" s="91">
        <v>0</v>
      </c>
      <c r="I302" s="92">
        <v>25</v>
      </c>
      <c r="J302" s="92">
        <f t="shared" si="71"/>
        <v>694.54</v>
      </c>
      <c r="K302" s="92">
        <f t="shared" si="72"/>
        <v>1718.1999999999998</v>
      </c>
      <c r="L302" s="88">
        <f t="shared" si="78"/>
        <v>266.20000000000005</v>
      </c>
      <c r="M302" s="92">
        <f t="shared" si="76"/>
        <v>735.68</v>
      </c>
      <c r="N302" s="92">
        <f t="shared" si="77"/>
        <v>1715.7800000000002</v>
      </c>
      <c r="O302" s="90">
        <v>0</v>
      </c>
      <c r="P302" s="87">
        <f t="shared" si="70"/>
        <v>5130.3999999999996</v>
      </c>
      <c r="Q302" s="87">
        <f t="shared" si="67"/>
        <v>1455.2199999999998</v>
      </c>
      <c r="R302" s="87">
        <f t="shared" si="68"/>
        <v>3700.1800000000003</v>
      </c>
      <c r="S302" s="87">
        <f t="shared" si="69"/>
        <v>22744.78</v>
      </c>
      <c r="T302" s="93">
        <v>111</v>
      </c>
      <c r="U302" s="42"/>
    </row>
    <row r="303" spans="1:21" s="1" customFormat="1" ht="16.5" x14ac:dyDescent="0.25">
      <c r="A303" s="84">
        <v>289</v>
      </c>
      <c r="B303" s="72" t="s">
        <v>769</v>
      </c>
      <c r="C303" s="72" t="s">
        <v>770</v>
      </c>
      <c r="D303" s="73" t="s">
        <v>39</v>
      </c>
      <c r="E303" s="74" t="s">
        <v>541</v>
      </c>
      <c r="F303" s="71" t="s">
        <v>28</v>
      </c>
      <c r="G303" s="90">
        <v>39252.400000000001</v>
      </c>
      <c r="H303" s="91">
        <v>284.26</v>
      </c>
      <c r="I303" s="92">
        <v>25</v>
      </c>
      <c r="J303" s="92">
        <f t="shared" si="71"/>
        <v>1126.5438799999999</v>
      </c>
      <c r="K303" s="92">
        <f t="shared" si="72"/>
        <v>2786.9204</v>
      </c>
      <c r="L303" s="88">
        <f t="shared" si="78"/>
        <v>431.77640000000008</v>
      </c>
      <c r="M303" s="92">
        <f t="shared" si="76"/>
        <v>1193.27296</v>
      </c>
      <c r="N303" s="92">
        <f t="shared" si="77"/>
        <v>2782.9951600000004</v>
      </c>
      <c r="O303" s="90">
        <v>914.76</v>
      </c>
      <c r="P303" s="87">
        <f t="shared" si="70"/>
        <v>9236.2687999999998</v>
      </c>
      <c r="Q303" s="87">
        <f t="shared" si="67"/>
        <v>3543.8368399999999</v>
      </c>
      <c r="R303" s="87">
        <f t="shared" si="68"/>
        <v>6001.6919600000001</v>
      </c>
      <c r="S303" s="87">
        <f t="shared" si="69"/>
        <v>35708.563160000005</v>
      </c>
      <c r="T303" s="93">
        <v>111</v>
      </c>
      <c r="U303" s="42"/>
    </row>
    <row r="304" spans="1:21" s="1" customFormat="1" ht="16.5" x14ac:dyDescent="0.25">
      <c r="A304" s="84">
        <v>290</v>
      </c>
      <c r="B304" s="72" t="s">
        <v>771</v>
      </c>
      <c r="C304" s="72" t="s">
        <v>772</v>
      </c>
      <c r="D304" s="73" t="s">
        <v>202</v>
      </c>
      <c r="E304" s="74" t="s">
        <v>773</v>
      </c>
      <c r="F304" s="71" t="s">
        <v>28</v>
      </c>
      <c r="G304" s="90">
        <v>22824.65</v>
      </c>
      <c r="H304" s="91">
        <v>0</v>
      </c>
      <c r="I304" s="87">
        <v>25</v>
      </c>
      <c r="J304" s="92">
        <f t="shared" si="71"/>
        <v>655.067455</v>
      </c>
      <c r="K304" s="92">
        <f t="shared" si="72"/>
        <v>1620.55015</v>
      </c>
      <c r="L304" s="88">
        <f t="shared" si="78"/>
        <v>251.07115000000005</v>
      </c>
      <c r="M304" s="92">
        <f t="shared" si="76"/>
        <v>693.86936000000003</v>
      </c>
      <c r="N304" s="92">
        <f t="shared" si="77"/>
        <v>1618.2676850000003</v>
      </c>
      <c r="O304" s="90">
        <v>0</v>
      </c>
      <c r="P304" s="87">
        <f t="shared" si="70"/>
        <v>4838.8258000000005</v>
      </c>
      <c r="Q304" s="87">
        <f t="shared" si="67"/>
        <v>1373.936815</v>
      </c>
      <c r="R304" s="87">
        <f t="shared" si="68"/>
        <v>3489.8889850000005</v>
      </c>
      <c r="S304" s="87">
        <f t="shared" si="69"/>
        <v>21450.713185000001</v>
      </c>
      <c r="T304" s="93">
        <v>111</v>
      </c>
      <c r="U304" s="42"/>
    </row>
    <row r="305" spans="1:21" s="1" customFormat="1" ht="16.5" x14ac:dyDescent="0.25">
      <c r="A305" s="84">
        <v>291</v>
      </c>
      <c r="B305" s="72" t="s">
        <v>774</v>
      </c>
      <c r="C305" s="72" t="s">
        <v>775</v>
      </c>
      <c r="D305" s="78" t="s">
        <v>51</v>
      </c>
      <c r="E305" s="78" t="s">
        <v>96</v>
      </c>
      <c r="F305" s="71" t="s">
        <v>28</v>
      </c>
      <c r="G305" s="90">
        <v>15180</v>
      </c>
      <c r="H305" s="91">
        <v>0</v>
      </c>
      <c r="I305" s="92">
        <v>25</v>
      </c>
      <c r="J305" s="92">
        <f t="shared" si="71"/>
        <v>435.666</v>
      </c>
      <c r="K305" s="92">
        <f t="shared" si="72"/>
        <v>1077.78</v>
      </c>
      <c r="L305" s="88">
        <f t="shared" si="78"/>
        <v>166.98000000000002</v>
      </c>
      <c r="M305" s="92">
        <f t="shared" si="76"/>
        <v>461.47199999999998</v>
      </c>
      <c r="N305" s="92">
        <f t="shared" si="77"/>
        <v>1076.2620000000002</v>
      </c>
      <c r="O305" s="90">
        <v>914.76</v>
      </c>
      <c r="P305" s="87">
        <f t="shared" si="70"/>
        <v>4132.92</v>
      </c>
      <c r="Q305" s="87">
        <f t="shared" si="67"/>
        <v>1836.8979999999999</v>
      </c>
      <c r="R305" s="87">
        <f t="shared" si="68"/>
        <v>2321.0219999999999</v>
      </c>
      <c r="S305" s="87">
        <f t="shared" si="69"/>
        <v>13343.102000000001</v>
      </c>
      <c r="T305" s="93">
        <v>111</v>
      </c>
      <c r="U305" s="42"/>
    </row>
    <row r="306" spans="1:21" s="1" customFormat="1" ht="30" x14ac:dyDescent="0.25">
      <c r="A306" s="84">
        <v>292</v>
      </c>
      <c r="B306" s="72" t="s">
        <v>776</v>
      </c>
      <c r="C306" s="72" t="s">
        <v>777</v>
      </c>
      <c r="D306" s="73" t="s">
        <v>227</v>
      </c>
      <c r="E306" s="74" t="s">
        <v>778</v>
      </c>
      <c r="F306" s="71" t="s">
        <v>28</v>
      </c>
      <c r="G306" s="90">
        <f>13700+36300</f>
        <v>50000</v>
      </c>
      <c r="H306" s="91">
        <v>1940.74</v>
      </c>
      <c r="I306" s="87">
        <v>25</v>
      </c>
      <c r="J306" s="92">
        <f t="shared" si="71"/>
        <v>1435</v>
      </c>
      <c r="K306" s="92">
        <f t="shared" si="72"/>
        <v>3549.9999999999995</v>
      </c>
      <c r="L306" s="88">
        <f>39420*1.1%</f>
        <v>433.62000000000006</v>
      </c>
      <c r="M306" s="92">
        <f t="shared" si="76"/>
        <v>1520</v>
      </c>
      <c r="N306" s="92">
        <f t="shared" si="77"/>
        <v>3545.0000000000005</v>
      </c>
      <c r="O306" s="90">
        <v>0</v>
      </c>
      <c r="P306" s="87">
        <f t="shared" si="70"/>
        <v>10483.620000000001</v>
      </c>
      <c r="Q306" s="87">
        <f t="shared" si="67"/>
        <v>4920.74</v>
      </c>
      <c r="R306" s="87">
        <f t="shared" si="68"/>
        <v>7528.62</v>
      </c>
      <c r="S306" s="87">
        <f t="shared" si="69"/>
        <v>45079.26</v>
      </c>
      <c r="T306" s="93">
        <v>111</v>
      </c>
      <c r="U306" s="42"/>
    </row>
    <row r="307" spans="1:21" s="1" customFormat="1" ht="16.5" x14ac:dyDescent="0.25">
      <c r="A307" s="84">
        <v>293</v>
      </c>
      <c r="B307" s="72" t="s">
        <v>526</v>
      </c>
      <c r="C307" s="72" t="s">
        <v>779</v>
      </c>
      <c r="D307" s="73" t="s">
        <v>83</v>
      </c>
      <c r="E307" s="74" t="s">
        <v>780</v>
      </c>
      <c r="F307" s="71" t="s">
        <v>28</v>
      </c>
      <c r="G307" s="90">
        <v>29040</v>
      </c>
      <c r="H307" s="91">
        <v>0</v>
      </c>
      <c r="I307" s="92">
        <v>25</v>
      </c>
      <c r="J307" s="92">
        <f t="shared" si="71"/>
        <v>833.44799999999998</v>
      </c>
      <c r="K307" s="92">
        <f t="shared" si="72"/>
        <v>2061.8399999999997</v>
      </c>
      <c r="L307" s="88">
        <f>+G307*1.1%</f>
        <v>319.44000000000005</v>
      </c>
      <c r="M307" s="92">
        <f t="shared" si="76"/>
        <v>882.81600000000003</v>
      </c>
      <c r="N307" s="92">
        <f t="shared" si="77"/>
        <v>2058.9360000000001</v>
      </c>
      <c r="O307" s="95">
        <v>1829.52</v>
      </c>
      <c r="P307" s="87">
        <f t="shared" si="70"/>
        <v>7986</v>
      </c>
      <c r="Q307" s="87">
        <f t="shared" si="67"/>
        <v>3570.7840000000001</v>
      </c>
      <c r="R307" s="87">
        <f t="shared" si="68"/>
        <v>4440.2160000000003</v>
      </c>
      <c r="S307" s="87">
        <f t="shared" si="69"/>
        <v>25469.216</v>
      </c>
      <c r="T307" s="93">
        <v>111</v>
      </c>
      <c r="U307" s="42"/>
    </row>
    <row r="308" spans="1:21" s="1" customFormat="1" ht="16.5" x14ac:dyDescent="0.25">
      <c r="A308" s="84">
        <v>294</v>
      </c>
      <c r="B308" s="72" t="s">
        <v>781</v>
      </c>
      <c r="C308" s="72" t="s">
        <v>782</v>
      </c>
      <c r="D308" s="73" t="s">
        <v>39</v>
      </c>
      <c r="E308" s="74" t="s">
        <v>48</v>
      </c>
      <c r="F308" s="71" t="s">
        <v>28</v>
      </c>
      <c r="G308" s="90">
        <v>43560</v>
      </c>
      <c r="H308" s="91">
        <v>892.22</v>
      </c>
      <c r="I308" s="87">
        <v>25</v>
      </c>
      <c r="J308" s="92">
        <f t="shared" si="71"/>
        <v>1250.172</v>
      </c>
      <c r="K308" s="92">
        <f t="shared" si="72"/>
        <v>3092.7599999999998</v>
      </c>
      <c r="L308" s="88">
        <f>39420*1.1%</f>
        <v>433.62000000000006</v>
      </c>
      <c r="M308" s="92">
        <f t="shared" si="76"/>
        <v>1324.2239999999999</v>
      </c>
      <c r="N308" s="92">
        <f t="shared" si="77"/>
        <v>3088.404</v>
      </c>
      <c r="O308" s="90">
        <v>914.76</v>
      </c>
      <c r="P308" s="87">
        <f t="shared" si="70"/>
        <v>10103.94</v>
      </c>
      <c r="Q308" s="87">
        <f t="shared" si="67"/>
        <v>4406.3760000000002</v>
      </c>
      <c r="R308" s="87">
        <f t="shared" si="68"/>
        <v>6614.7839999999997</v>
      </c>
      <c r="S308" s="87">
        <f t="shared" si="69"/>
        <v>39153.623999999996</v>
      </c>
      <c r="T308" s="93">
        <v>111</v>
      </c>
      <c r="U308" s="42"/>
    </row>
    <row r="309" spans="1:21" s="1" customFormat="1" ht="30" x14ac:dyDescent="0.25">
      <c r="A309" s="84">
        <v>295</v>
      </c>
      <c r="B309" s="72" t="s">
        <v>914</v>
      </c>
      <c r="C309" s="72" t="s">
        <v>915</v>
      </c>
      <c r="D309" s="73" t="s">
        <v>149</v>
      </c>
      <c r="E309" s="74" t="s">
        <v>72</v>
      </c>
      <c r="F309" s="71" t="s">
        <v>28</v>
      </c>
      <c r="G309" s="90">
        <v>15000</v>
      </c>
      <c r="H309" s="91">
        <v>0</v>
      </c>
      <c r="I309" s="92">
        <v>25</v>
      </c>
      <c r="J309" s="92">
        <f t="shared" ref="J309:J340" si="79">+G309*2.87%</f>
        <v>430.5</v>
      </c>
      <c r="K309" s="92">
        <f t="shared" ref="K309:K340" si="80">+G309*7.1%</f>
        <v>1065</v>
      </c>
      <c r="L309" s="88">
        <f>+G309*1.1%</f>
        <v>165.00000000000003</v>
      </c>
      <c r="M309" s="92">
        <f t="shared" si="76"/>
        <v>456</v>
      </c>
      <c r="N309" s="92">
        <f t="shared" si="77"/>
        <v>1063.5</v>
      </c>
      <c r="O309" s="95"/>
      <c r="P309" s="87">
        <f t="shared" si="70"/>
        <v>3180</v>
      </c>
      <c r="Q309" s="87">
        <f t="shared" si="67"/>
        <v>911.5</v>
      </c>
      <c r="R309" s="87">
        <f t="shared" si="68"/>
        <v>2293.5</v>
      </c>
      <c r="S309" s="87">
        <f t="shared" si="69"/>
        <v>14088.5</v>
      </c>
      <c r="T309" s="93">
        <v>111</v>
      </c>
      <c r="U309" s="42"/>
    </row>
    <row r="310" spans="1:21" s="1" customFormat="1" ht="16.5" x14ac:dyDescent="0.25">
      <c r="A310" s="84">
        <v>296</v>
      </c>
      <c r="B310" s="72" t="s">
        <v>783</v>
      </c>
      <c r="C310" s="72" t="s">
        <v>784</v>
      </c>
      <c r="D310" s="73" t="s">
        <v>359</v>
      </c>
      <c r="E310" s="74" t="s">
        <v>785</v>
      </c>
      <c r="F310" s="71" t="s">
        <v>28</v>
      </c>
      <c r="G310" s="90">
        <v>30250</v>
      </c>
      <c r="H310" s="91"/>
      <c r="I310" s="87">
        <v>25</v>
      </c>
      <c r="J310" s="92">
        <f t="shared" si="79"/>
        <v>868.17499999999995</v>
      </c>
      <c r="K310" s="92">
        <f t="shared" si="80"/>
        <v>2147.75</v>
      </c>
      <c r="L310" s="88">
        <f>+G310*1.1%</f>
        <v>332.75000000000006</v>
      </c>
      <c r="M310" s="92">
        <f t="shared" si="76"/>
        <v>919.6</v>
      </c>
      <c r="N310" s="92">
        <f t="shared" si="77"/>
        <v>2144.7250000000004</v>
      </c>
      <c r="O310" s="90"/>
      <c r="P310" s="87">
        <f t="shared" si="70"/>
        <v>6413.0000000000009</v>
      </c>
      <c r="Q310" s="87">
        <f t="shared" si="67"/>
        <v>1812.7750000000001</v>
      </c>
      <c r="R310" s="87">
        <f t="shared" si="68"/>
        <v>4625.2250000000004</v>
      </c>
      <c r="S310" s="87">
        <f t="shared" si="69"/>
        <v>28437.224999999999</v>
      </c>
      <c r="T310" s="93">
        <v>111</v>
      </c>
      <c r="U310" s="42"/>
    </row>
    <row r="311" spans="1:21" s="1" customFormat="1" ht="16.5" x14ac:dyDescent="0.25">
      <c r="A311" s="84">
        <v>297</v>
      </c>
      <c r="B311" s="65" t="s">
        <v>786</v>
      </c>
      <c r="C311" s="65" t="s">
        <v>787</v>
      </c>
      <c r="D311" s="65" t="s">
        <v>183</v>
      </c>
      <c r="E311" s="65" t="s">
        <v>398</v>
      </c>
      <c r="F311" s="71" t="s">
        <v>28</v>
      </c>
      <c r="G311" s="65">
        <v>25000</v>
      </c>
      <c r="H311" s="91"/>
      <c r="I311" s="92">
        <v>25</v>
      </c>
      <c r="J311" s="92">
        <f t="shared" si="79"/>
        <v>717.5</v>
      </c>
      <c r="K311" s="92">
        <f t="shared" si="80"/>
        <v>1774.9999999999998</v>
      </c>
      <c r="L311" s="88">
        <f>+G311*1.1%</f>
        <v>275</v>
      </c>
      <c r="M311" s="92">
        <f t="shared" si="76"/>
        <v>760</v>
      </c>
      <c r="N311" s="92">
        <f t="shared" si="77"/>
        <v>1772.5000000000002</v>
      </c>
      <c r="O311" s="90"/>
      <c r="P311" s="87">
        <f t="shared" si="70"/>
        <v>5300</v>
      </c>
      <c r="Q311" s="87">
        <f t="shared" si="67"/>
        <v>1502.5</v>
      </c>
      <c r="R311" s="87">
        <f t="shared" si="68"/>
        <v>3822.5</v>
      </c>
      <c r="S311" s="87">
        <f t="shared" si="69"/>
        <v>23497.5</v>
      </c>
      <c r="T311" s="93">
        <v>111</v>
      </c>
      <c r="U311" s="42"/>
    </row>
    <row r="312" spans="1:21" s="1" customFormat="1" ht="16.5" x14ac:dyDescent="0.25">
      <c r="A312" s="84">
        <v>298</v>
      </c>
      <c r="B312" s="72" t="s">
        <v>788</v>
      </c>
      <c r="C312" s="72" t="s">
        <v>789</v>
      </c>
      <c r="D312" s="73" t="s">
        <v>39</v>
      </c>
      <c r="E312" s="74" t="s">
        <v>380</v>
      </c>
      <c r="F312" s="71" t="s">
        <v>28</v>
      </c>
      <c r="G312" s="90">
        <v>36566.199999999997</v>
      </c>
      <c r="H312" s="91"/>
      <c r="I312" s="87">
        <v>25</v>
      </c>
      <c r="J312" s="92">
        <f t="shared" si="79"/>
        <v>1049.44994</v>
      </c>
      <c r="K312" s="92">
        <f t="shared" si="80"/>
        <v>2596.2001999999998</v>
      </c>
      <c r="L312" s="88">
        <f>+G312*1.1%</f>
        <v>402.22820000000002</v>
      </c>
      <c r="M312" s="92">
        <f t="shared" si="76"/>
        <v>1111.61248</v>
      </c>
      <c r="N312" s="92">
        <f t="shared" si="77"/>
        <v>2592.54358</v>
      </c>
      <c r="O312" s="91">
        <v>914.76</v>
      </c>
      <c r="P312" s="87">
        <f t="shared" si="70"/>
        <v>8666.7944000000007</v>
      </c>
      <c r="Q312" s="87">
        <f t="shared" si="67"/>
        <v>3100.8224200000004</v>
      </c>
      <c r="R312" s="87">
        <f t="shared" si="68"/>
        <v>5590.9719800000003</v>
      </c>
      <c r="S312" s="87">
        <f t="shared" si="69"/>
        <v>33465.37758</v>
      </c>
      <c r="T312" s="93">
        <v>111</v>
      </c>
      <c r="U312" s="42"/>
    </row>
    <row r="313" spans="1:21" s="1" customFormat="1" ht="16.5" x14ac:dyDescent="0.25">
      <c r="A313" s="84">
        <v>299</v>
      </c>
      <c r="B313" s="72" t="s">
        <v>790</v>
      </c>
      <c r="C313" s="72" t="s">
        <v>791</v>
      </c>
      <c r="D313" s="73" t="s">
        <v>51</v>
      </c>
      <c r="E313" s="74" t="s">
        <v>792</v>
      </c>
      <c r="F313" s="71" t="s">
        <v>28</v>
      </c>
      <c r="G313" s="90">
        <v>15180</v>
      </c>
      <c r="H313" s="91">
        <v>0</v>
      </c>
      <c r="I313" s="92">
        <v>25</v>
      </c>
      <c r="J313" s="92">
        <f t="shared" si="79"/>
        <v>435.666</v>
      </c>
      <c r="K313" s="92">
        <f t="shared" si="80"/>
        <v>1077.78</v>
      </c>
      <c r="L313" s="88">
        <f>+G313*1.1%</f>
        <v>166.98000000000002</v>
      </c>
      <c r="M313" s="92">
        <f t="shared" si="76"/>
        <v>461.47199999999998</v>
      </c>
      <c r="N313" s="92">
        <f t="shared" si="77"/>
        <v>1076.2620000000002</v>
      </c>
      <c r="O313" s="90">
        <v>0</v>
      </c>
      <c r="P313" s="87">
        <f t="shared" si="70"/>
        <v>3218.1600000000003</v>
      </c>
      <c r="Q313" s="87">
        <f t="shared" si="67"/>
        <v>922.13799999999992</v>
      </c>
      <c r="R313" s="87">
        <f t="shared" si="68"/>
        <v>2321.0219999999999</v>
      </c>
      <c r="S313" s="87">
        <f t="shared" si="69"/>
        <v>14257.862000000001</v>
      </c>
      <c r="T313" s="93">
        <v>111</v>
      </c>
      <c r="U313" s="42"/>
    </row>
    <row r="314" spans="1:21" s="1" customFormat="1" ht="16.5" x14ac:dyDescent="0.25">
      <c r="A314" s="84">
        <v>300</v>
      </c>
      <c r="B314" s="72" t="s">
        <v>793</v>
      </c>
      <c r="C314" s="72" t="s">
        <v>794</v>
      </c>
      <c r="D314" s="73" t="s">
        <v>39</v>
      </c>
      <c r="E314" s="74" t="s">
        <v>104</v>
      </c>
      <c r="F314" s="71" t="s">
        <v>28</v>
      </c>
      <c r="G314" s="90">
        <v>40150</v>
      </c>
      <c r="H314" s="91">
        <v>550.55999999999995</v>
      </c>
      <c r="I314" s="87">
        <v>25</v>
      </c>
      <c r="J314" s="92">
        <f t="shared" si="79"/>
        <v>1152.3050000000001</v>
      </c>
      <c r="K314" s="92">
        <f t="shared" si="80"/>
        <v>2850.6499999999996</v>
      </c>
      <c r="L314" s="88">
        <f>39420*1.1%</f>
        <v>433.62000000000006</v>
      </c>
      <c r="M314" s="92">
        <f t="shared" si="76"/>
        <v>1220.56</v>
      </c>
      <c r="N314" s="92">
        <f t="shared" si="77"/>
        <v>2846.6350000000002</v>
      </c>
      <c r="O314" s="90">
        <v>0</v>
      </c>
      <c r="P314" s="87">
        <f t="shared" si="70"/>
        <v>8503.77</v>
      </c>
      <c r="Q314" s="87">
        <f t="shared" si="67"/>
        <v>2948.4250000000002</v>
      </c>
      <c r="R314" s="87">
        <f t="shared" si="68"/>
        <v>6130.9049999999997</v>
      </c>
      <c r="S314" s="87">
        <f t="shared" si="69"/>
        <v>37201.574999999997</v>
      </c>
      <c r="T314" s="93">
        <v>111</v>
      </c>
      <c r="U314" s="42"/>
    </row>
    <row r="315" spans="1:21" s="1" customFormat="1" ht="16.5" x14ac:dyDescent="0.25">
      <c r="A315" s="84">
        <v>301</v>
      </c>
      <c r="B315" s="72" t="s">
        <v>795</v>
      </c>
      <c r="C315" s="72" t="s">
        <v>796</v>
      </c>
      <c r="D315" s="73" t="s">
        <v>81</v>
      </c>
      <c r="E315" s="74" t="s">
        <v>99</v>
      </c>
      <c r="F315" s="71" t="s">
        <v>28</v>
      </c>
      <c r="G315" s="90">
        <v>23000</v>
      </c>
      <c r="H315" s="91">
        <v>0</v>
      </c>
      <c r="I315" s="92">
        <v>25</v>
      </c>
      <c r="J315" s="92">
        <f t="shared" si="79"/>
        <v>660.1</v>
      </c>
      <c r="K315" s="92">
        <f t="shared" si="80"/>
        <v>1632.9999999999998</v>
      </c>
      <c r="L315" s="88">
        <f>+G315*1.1%</f>
        <v>253.00000000000003</v>
      </c>
      <c r="M315" s="92">
        <f t="shared" si="76"/>
        <v>699.2</v>
      </c>
      <c r="N315" s="92">
        <f t="shared" si="77"/>
        <v>1630.7</v>
      </c>
      <c r="O315" s="90">
        <v>914.76</v>
      </c>
      <c r="P315" s="87">
        <f t="shared" si="70"/>
        <v>5790.76</v>
      </c>
      <c r="Q315" s="87">
        <f t="shared" si="67"/>
        <v>2299.0600000000004</v>
      </c>
      <c r="R315" s="87">
        <f t="shared" si="68"/>
        <v>3516.7</v>
      </c>
      <c r="S315" s="87">
        <f t="shared" si="69"/>
        <v>20700.939999999999</v>
      </c>
      <c r="T315" s="93">
        <v>111</v>
      </c>
      <c r="U315" s="42"/>
    </row>
    <row r="316" spans="1:21" s="1" customFormat="1" ht="30" x14ac:dyDescent="0.25">
      <c r="A316" s="84">
        <v>302</v>
      </c>
      <c r="B316" s="72" t="s">
        <v>797</v>
      </c>
      <c r="C316" s="72" t="s">
        <v>798</v>
      </c>
      <c r="D316" s="73" t="s">
        <v>166</v>
      </c>
      <c r="E316" s="74" t="s">
        <v>167</v>
      </c>
      <c r="F316" s="71" t="s">
        <v>28</v>
      </c>
      <c r="G316" s="90">
        <v>35574</v>
      </c>
      <c r="H316" s="91"/>
      <c r="I316" s="87">
        <v>25</v>
      </c>
      <c r="J316" s="92">
        <f t="shared" si="79"/>
        <v>1020.9738</v>
      </c>
      <c r="K316" s="92">
        <f t="shared" si="80"/>
        <v>2525.7539999999999</v>
      </c>
      <c r="L316" s="88">
        <f>+G316*1.1%</f>
        <v>391.31400000000002</v>
      </c>
      <c r="M316" s="92">
        <f t="shared" si="76"/>
        <v>1081.4495999999999</v>
      </c>
      <c r="N316" s="92">
        <f t="shared" si="77"/>
        <v>2522.1966000000002</v>
      </c>
      <c r="O316" s="99">
        <v>0</v>
      </c>
      <c r="P316" s="87">
        <f t="shared" si="70"/>
        <v>7541.6879999999992</v>
      </c>
      <c r="Q316" s="87">
        <f t="shared" si="67"/>
        <v>2127.4233999999997</v>
      </c>
      <c r="R316" s="87">
        <f t="shared" si="68"/>
        <v>5439.2646000000004</v>
      </c>
      <c r="S316" s="87">
        <f t="shared" si="69"/>
        <v>33446.5766</v>
      </c>
      <c r="T316" s="93">
        <v>111</v>
      </c>
      <c r="U316" s="42"/>
    </row>
    <row r="317" spans="1:21" s="1" customFormat="1" ht="30" x14ac:dyDescent="0.25">
      <c r="A317" s="84">
        <v>303</v>
      </c>
      <c r="B317" s="72" t="s">
        <v>799</v>
      </c>
      <c r="C317" s="72" t="s">
        <v>800</v>
      </c>
      <c r="D317" s="73" t="s">
        <v>320</v>
      </c>
      <c r="E317" s="74" t="s">
        <v>801</v>
      </c>
      <c r="F317" s="71" t="s">
        <v>28</v>
      </c>
      <c r="G317" s="90">
        <v>87120</v>
      </c>
      <c r="H317" s="91">
        <v>9266.07</v>
      </c>
      <c r="I317" s="92">
        <v>25</v>
      </c>
      <c r="J317" s="96">
        <f t="shared" si="79"/>
        <v>2500.3440000000001</v>
      </c>
      <c r="K317" s="92">
        <f t="shared" si="80"/>
        <v>6185.5199999999995</v>
      </c>
      <c r="L317" s="88">
        <f>39420*1.1%</f>
        <v>433.62000000000006</v>
      </c>
      <c r="M317" s="92">
        <f t="shared" si="76"/>
        <v>2648.4479999999999</v>
      </c>
      <c r="N317" s="92">
        <v>6176.81</v>
      </c>
      <c r="O317" s="90">
        <v>0</v>
      </c>
      <c r="P317" s="87">
        <f t="shared" si="70"/>
        <v>17944.742000000002</v>
      </c>
      <c r="Q317" s="87">
        <f t="shared" si="67"/>
        <v>14439.862000000001</v>
      </c>
      <c r="R317" s="87">
        <f t="shared" si="68"/>
        <v>12795.95</v>
      </c>
      <c r="S317" s="87">
        <f t="shared" si="69"/>
        <v>72680.138000000006</v>
      </c>
      <c r="T317" s="93">
        <v>111</v>
      </c>
      <c r="U317" s="42"/>
    </row>
    <row r="318" spans="1:21" s="1" customFormat="1" ht="16.5" x14ac:dyDescent="0.25">
      <c r="A318" s="84">
        <v>304</v>
      </c>
      <c r="B318" s="72" t="s">
        <v>802</v>
      </c>
      <c r="C318" s="72" t="s">
        <v>803</v>
      </c>
      <c r="D318" s="73" t="s">
        <v>39</v>
      </c>
      <c r="E318" s="74" t="s">
        <v>104</v>
      </c>
      <c r="F318" s="71" t="s">
        <v>28</v>
      </c>
      <c r="G318" s="90">
        <v>50094</v>
      </c>
      <c r="H318" s="91">
        <v>1535.16</v>
      </c>
      <c r="I318" s="87">
        <v>25</v>
      </c>
      <c r="J318" s="92">
        <f t="shared" si="79"/>
        <v>1437.6977999999999</v>
      </c>
      <c r="K318" s="92">
        <f t="shared" si="80"/>
        <v>3556.6739999999995</v>
      </c>
      <c r="L318" s="88">
        <f>39420*1.1%</f>
        <v>433.62000000000006</v>
      </c>
      <c r="M318" s="92">
        <f t="shared" si="76"/>
        <v>1522.8576</v>
      </c>
      <c r="N318" s="92">
        <f t="shared" ref="N318:N363" si="81">+G318*7.09%</f>
        <v>3551.6646000000001</v>
      </c>
      <c r="O318" s="91">
        <v>2744.28</v>
      </c>
      <c r="P318" s="87">
        <f t="shared" si="70"/>
        <v>13246.794</v>
      </c>
      <c r="Q318" s="87">
        <f t="shared" si="67"/>
        <v>7264.9953999999998</v>
      </c>
      <c r="R318" s="87">
        <f t="shared" si="68"/>
        <v>7541.9585999999999</v>
      </c>
      <c r="S318" s="87">
        <f t="shared" si="69"/>
        <v>42829.0046</v>
      </c>
      <c r="T318" s="93">
        <v>111</v>
      </c>
      <c r="U318" s="42"/>
    </row>
    <row r="319" spans="1:21" s="1" customFormat="1" ht="16.5" x14ac:dyDescent="0.25">
      <c r="A319" s="84">
        <v>305</v>
      </c>
      <c r="B319" s="72" t="s">
        <v>804</v>
      </c>
      <c r="C319" s="72" t="s">
        <v>805</v>
      </c>
      <c r="D319" s="73" t="s">
        <v>35</v>
      </c>
      <c r="E319" s="74" t="s">
        <v>580</v>
      </c>
      <c r="F319" s="71" t="s">
        <v>28</v>
      </c>
      <c r="G319" s="90">
        <v>46706</v>
      </c>
      <c r="H319" s="91">
        <v>1475.84</v>
      </c>
      <c r="I319" s="92">
        <v>25</v>
      </c>
      <c r="J319" s="92">
        <f t="shared" si="79"/>
        <v>1340.4621999999999</v>
      </c>
      <c r="K319" s="92">
        <f t="shared" si="80"/>
        <v>3316.1259999999997</v>
      </c>
      <c r="L319" s="88">
        <f>39420*1.1%</f>
        <v>433.62000000000006</v>
      </c>
      <c r="M319" s="92">
        <f t="shared" si="76"/>
        <v>1419.8624</v>
      </c>
      <c r="N319" s="92">
        <f t="shared" si="81"/>
        <v>3311.4554000000003</v>
      </c>
      <c r="O319" s="90">
        <v>0</v>
      </c>
      <c r="P319" s="87">
        <f t="shared" si="70"/>
        <v>9821.5259999999998</v>
      </c>
      <c r="Q319" s="87">
        <f t="shared" si="67"/>
        <v>4261.1646000000001</v>
      </c>
      <c r="R319" s="87">
        <f t="shared" si="68"/>
        <v>7061.2013999999999</v>
      </c>
      <c r="S319" s="87">
        <f t="shared" si="69"/>
        <v>42444.835399999996</v>
      </c>
      <c r="T319" s="93">
        <v>111</v>
      </c>
      <c r="U319" s="42"/>
    </row>
    <row r="320" spans="1:21" s="3" customFormat="1" ht="16.5" x14ac:dyDescent="0.25">
      <c r="A320" s="84">
        <v>306</v>
      </c>
      <c r="B320" s="72" t="s">
        <v>806</v>
      </c>
      <c r="C320" s="72" t="s">
        <v>807</v>
      </c>
      <c r="D320" s="73" t="s">
        <v>271</v>
      </c>
      <c r="E320" s="74" t="s">
        <v>99</v>
      </c>
      <c r="F320" s="71" t="s">
        <v>28</v>
      </c>
      <c r="G320" s="90">
        <v>26136</v>
      </c>
      <c r="H320" s="91">
        <v>0</v>
      </c>
      <c r="I320" s="87">
        <v>25</v>
      </c>
      <c r="J320" s="92">
        <f t="shared" si="79"/>
        <v>750.10320000000002</v>
      </c>
      <c r="K320" s="92">
        <f t="shared" si="80"/>
        <v>1855.6559999999997</v>
      </c>
      <c r="L320" s="88">
        <f>+G320*1.1%</f>
        <v>287.49600000000004</v>
      </c>
      <c r="M320" s="92">
        <f t="shared" si="76"/>
        <v>794.53440000000001</v>
      </c>
      <c r="N320" s="92">
        <f t="shared" si="81"/>
        <v>1853.0424</v>
      </c>
      <c r="O320" s="90">
        <v>914.76</v>
      </c>
      <c r="P320" s="87">
        <f t="shared" si="70"/>
        <v>6455.5919999999996</v>
      </c>
      <c r="Q320" s="87">
        <f t="shared" si="67"/>
        <v>2484.3976000000002</v>
      </c>
      <c r="R320" s="87">
        <f t="shared" si="68"/>
        <v>3996.1943999999994</v>
      </c>
      <c r="S320" s="87">
        <f t="shared" si="69"/>
        <v>23651.6024</v>
      </c>
      <c r="T320" s="93">
        <v>111</v>
      </c>
      <c r="U320" s="42"/>
    </row>
    <row r="321" spans="1:21" s="48" customFormat="1" ht="16.5" x14ac:dyDescent="0.25">
      <c r="A321" s="84">
        <v>307</v>
      </c>
      <c r="B321" s="72" t="s">
        <v>808</v>
      </c>
      <c r="C321" s="72" t="s">
        <v>809</v>
      </c>
      <c r="D321" s="73" t="s">
        <v>51</v>
      </c>
      <c r="E321" s="74" t="s">
        <v>748</v>
      </c>
      <c r="F321" s="71" t="s">
        <v>28</v>
      </c>
      <c r="G321" s="90">
        <v>12219.9</v>
      </c>
      <c r="H321" s="91">
        <v>0</v>
      </c>
      <c r="I321" s="92">
        <v>25</v>
      </c>
      <c r="J321" s="92">
        <f t="shared" si="79"/>
        <v>350.71112999999997</v>
      </c>
      <c r="K321" s="92">
        <f t="shared" si="80"/>
        <v>867.61289999999985</v>
      </c>
      <c r="L321" s="88">
        <f>+G321*1.1%</f>
        <v>134.41890000000001</v>
      </c>
      <c r="M321" s="92">
        <f t="shared" si="76"/>
        <v>371.48496</v>
      </c>
      <c r="N321" s="92">
        <f t="shared" si="81"/>
        <v>866.39091000000008</v>
      </c>
      <c r="O321" s="90">
        <v>0</v>
      </c>
      <c r="P321" s="87">
        <f t="shared" si="70"/>
        <v>2590.6188000000002</v>
      </c>
      <c r="Q321" s="87">
        <f t="shared" si="67"/>
        <v>747.19608999999991</v>
      </c>
      <c r="R321" s="87">
        <f t="shared" si="68"/>
        <v>1868.4227099999998</v>
      </c>
      <c r="S321" s="87">
        <f t="shared" si="69"/>
        <v>11472.70391</v>
      </c>
      <c r="T321" s="93">
        <v>111</v>
      </c>
      <c r="U321" s="42"/>
    </row>
    <row r="322" spans="1:21" s="1" customFormat="1" ht="16.5" x14ac:dyDescent="0.25">
      <c r="A322" s="84">
        <v>308</v>
      </c>
      <c r="B322" s="72" t="s">
        <v>810</v>
      </c>
      <c r="C322" s="72" t="s">
        <v>811</v>
      </c>
      <c r="D322" s="73" t="s">
        <v>298</v>
      </c>
      <c r="E322" s="74" t="s">
        <v>812</v>
      </c>
      <c r="F322" s="71" t="s">
        <v>28</v>
      </c>
      <c r="G322" s="90">
        <v>70000</v>
      </c>
      <c r="H322" s="91">
        <v>5126.28</v>
      </c>
      <c r="I322" s="87">
        <v>25</v>
      </c>
      <c r="J322" s="92">
        <f t="shared" si="79"/>
        <v>2009</v>
      </c>
      <c r="K322" s="92">
        <f t="shared" si="80"/>
        <v>4970</v>
      </c>
      <c r="L322" s="88">
        <f>39420*1.1%</f>
        <v>433.62000000000006</v>
      </c>
      <c r="M322" s="92">
        <f t="shared" si="76"/>
        <v>2128</v>
      </c>
      <c r="N322" s="92">
        <f t="shared" si="81"/>
        <v>4963</v>
      </c>
      <c r="O322" s="90">
        <v>1829.52</v>
      </c>
      <c r="P322" s="87">
        <f t="shared" si="70"/>
        <v>16333.14</v>
      </c>
      <c r="Q322" s="87">
        <f t="shared" si="67"/>
        <v>11117.8</v>
      </c>
      <c r="R322" s="87">
        <f t="shared" si="68"/>
        <v>10366.619999999999</v>
      </c>
      <c r="S322" s="87">
        <f t="shared" si="69"/>
        <v>58882.2</v>
      </c>
      <c r="T322" s="93">
        <v>111</v>
      </c>
      <c r="U322" s="42"/>
    </row>
    <row r="323" spans="1:21" s="1" customFormat="1" ht="16.5" x14ac:dyDescent="0.25">
      <c r="A323" s="84">
        <v>309</v>
      </c>
      <c r="B323" s="72" t="s">
        <v>813</v>
      </c>
      <c r="C323" s="72" t="s">
        <v>814</v>
      </c>
      <c r="D323" s="73" t="s">
        <v>58</v>
      </c>
      <c r="E323" s="74" t="s">
        <v>417</v>
      </c>
      <c r="F323" s="71" t="s">
        <v>28</v>
      </c>
      <c r="G323" s="90">
        <v>15180</v>
      </c>
      <c r="H323" s="91">
        <v>0</v>
      </c>
      <c r="I323" s="92">
        <v>25</v>
      </c>
      <c r="J323" s="92">
        <f t="shared" si="79"/>
        <v>435.666</v>
      </c>
      <c r="K323" s="92">
        <f t="shared" si="80"/>
        <v>1077.78</v>
      </c>
      <c r="L323" s="88">
        <f>+G323*1.1%</f>
        <v>166.98000000000002</v>
      </c>
      <c r="M323" s="92">
        <f t="shared" si="76"/>
        <v>461.47199999999998</v>
      </c>
      <c r="N323" s="92">
        <f t="shared" si="81"/>
        <v>1076.2620000000002</v>
      </c>
      <c r="O323" s="90">
        <v>0</v>
      </c>
      <c r="P323" s="87">
        <f t="shared" si="70"/>
        <v>3218.1600000000003</v>
      </c>
      <c r="Q323" s="87">
        <f t="shared" si="67"/>
        <v>922.13799999999992</v>
      </c>
      <c r="R323" s="87">
        <f t="shared" si="68"/>
        <v>2321.0219999999999</v>
      </c>
      <c r="S323" s="87">
        <f t="shared" si="69"/>
        <v>14257.862000000001</v>
      </c>
      <c r="T323" s="93">
        <v>111</v>
      </c>
      <c r="U323" s="42"/>
    </row>
    <row r="324" spans="1:21" s="1" customFormat="1" ht="16.5" x14ac:dyDescent="0.25">
      <c r="A324" s="84">
        <v>310</v>
      </c>
      <c r="B324" s="72" t="s">
        <v>815</v>
      </c>
      <c r="C324" s="72" t="s">
        <v>816</v>
      </c>
      <c r="D324" s="73" t="s">
        <v>43</v>
      </c>
      <c r="E324" s="74" t="s">
        <v>40</v>
      </c>
      <c r="F324" s="71" t="s">
        <v>28</v>
      </c>
      <c r="G324" s="90">
        <v>18000</v>
      </c>
      <c r="H324" s="91">
        <v>0</v>
      </c>
      <c r="I324" s="87">
        <v>25</v>
      </c>
      <c r="J324" s="92">
        <f t="shared" si="79"/>
        <v>516.6</v>
      </c>
      <c r="K324" s="92">
        <f t="shared" si="80"/>
        <v>1277.9999999999998</v>
      </c>
      <c r="L324" s="88">
        <f>+G324*1.1%</f>
        <v>198.00000000000003</v>
      </c>
      <c r="M324" s="92">
        <f t="shared" si="76"/>
        <v>547.20000000000005</v>
      </c>
      <c r="N324" s="92">
        <f t="shared" si="81"/>
        <v>1276.2</v>
      </c>
      <c r="O324" s="90"/>
      <c r="P324" s="87">
        <f t="shared" si="70"/>
        <v>3816</v>
      </c>
      <c r="Q324" s="87">
        <f t="shared" si="67"/>
        <v>1088.8000000000002</v>
      </c>
      <c r="R324" s="87">
        <f t="shared" si="68"/>
        <v>2752.2</v>
      </c>
      <c r="S324" s="87">
        <f t="shared" si="69"/>
        <v>16911.2</v>
      </c>
      <c r="T324" s="93">
        <v>111</v>
      </c>
      <c r="U324" s="42"/>
    </row>
    <row r="325" spans="1:21" s="1" customFormat="1" ht="30" x14ac:dyDescent="0.25">
      <c r="A325" s="84">
        <v>311</v>
      </c>
      <c r="B325" s="72" t="s">
        <v>817</v>
      </c>
      <c r="C325" s="72" t="s">
        <v>818</v>
      </c>
      <c r="D325" s="73" t="s">
        <v>547</v>
      </c>
      <c r="E325" s="74" t="s">
        <v>819</v>
      </c>
      <c r="F325" s="71" t="s">
        <v>28</v>
      </c>
      <c r="G325" s="90">
        <v>40000</v>
      </c>
      <c r="H325" s="91">
        <v>529.39</v>
      </c>
      <c r="I325" s="92">
        <v>25</v>
      </c>
      <c r="J325" s="92">
        <f t="shared" si="79"/>
        <v>1148</v>
      </c>
      <c r="K325" s="92">
        <f t="shared" si="80"/>
        <v>2839.9999999999995</v>
      </c>
      <c r="L325" s="88">
        <f>39420*1.1%</f>
        <v>433.62000000000006</v>
      </c>
      <c r="M325" s="92">
        <f t="shared" si="76"/>
        <v>1216</v>
      </c>
      <c r="N325" s="92">
        <f t="shared" si="81"/>
        <v>2836</v>
      </c>
      <c r="O325" s="90">
        <v>0</v>
      </c>
      <c r="P325" s="87">
        <f t="shared" si="70"/>
        <v>8473.619999999999</v>
      </c>
      <c r="Q325" s="87">
        <f t="shared" si="67"/>
        <v>2918.39</v>
      </c>
      <c r="R325" s="87">
        <f t="shared" si="68"/>
        <v>6109.619999999999</v>
      </c>
      <c r="S325" s="87">
        <f t="shared" si="69"/>
        <v>37081.61</v>
      </c>
      <c r="T325" s="93">
        <v>111</v>
      </c>
      <c r="U325" s="42"/>
    </row>
    <row r="326" spans="1:21" s="12" customFormat="1" ht="18" customHeight="1" x14ac:dyDescent="0.25">
      <c r="A326" s="84">
        <v>312</v>
      </c>
      <c r="B326" s="72" t="s">
        <v>820</v>
      </c>
      <c r="C326" s="72" t="s">
        <v>821</v>
      </c>
      <c r="D326" s="73" t="s">
        <v>47</v>
      </c>
      <c r="E326" s="74" t="s">
        <v>240</v>
      </c>
      <c r="F326" s="71" t="s">
        <v>28</v>
      </c>
      <c r="G326" s="90">
        <v>30000</v>
      </c>
      <c r="H326" s="91">
        <v>0</v>
      </c>
      <c r="I326" s="87">
        <v>25</v>
      </c>
      <c r="J326" s="92">
        <f t="shared" si="79"/>
        <v>861</v>
      </c>
      <c r="K326" s="92">
        <f t="shared" si="80"/>
        <v>2130</v>
      </c>
      <c r="L326" s="88">
        <f>+G326*1.1%</f>
        <v>330.00000000000006</v>
      </c>
      <c r="M326" s="92">
        <f t="shared" si="76"/>
        <v>912</v>
      </c>
      <c r="N326" s="92">
        <f t="shared" si="81"/>
        <v>2127</v>
      </c>
      <c r="O326" s="90">
        <v>0</v>
      </c>
      <c r="P326" s="87">
        <f t="shared" si="70"/>
        <v>6360</v>
      </c>
      <c r="Q326" s="87">
        <f t="shared" si="67"/>
        <v>1798</v>
      </c>
      <c r="R326" s="87">
        <f t="shared" si="68"/>
        <v>4587</v>
      </c>
      <c r="S326" s="87">
        <f t="shared" si="69"/>
        <v>28202</v>
      </c>
      <c r="T326" s="93">
        <v>111</v>
      </c>
      <c r="U326" s="49"/>
    </row>
    <row r="327" spans="1:21" s="12" customFormat="1" ht="18" x14ac:dyDescent="0.25">
      <c r="A327" s="84">
        <v>313</v>
      </c>
      <c r="B327" s="72" t="s">
        <v>822</v>
      </c>
      <c r="C327" s="72" t="s">
        <v>823</v>
      </c>
      <c r="D327" s="73" t="s">
        <v>51</v>
      </c>
      <c r="E327" s="74" t="s">
        <v>237</v>
      </c>
      <c r="F327" s="71" t="s">
        <v>28</v>
      </c>
      <c r="G327" s="90">
        <v>11385</v>
      </c>
      <c r="H327" s="91">
        <v>0</v>
      </c>
      <c r="I327" s="92">
        <v>25</v>
      </c>
      <c r="J327" s="92">
        <f t="shared" si="79"/>
        <v>326.74950000000001</v>
      </c>
      <c r="K327" s="92">
        <f t="shared" si="80"/>
        <v>808.33499999999992</v>
      </c>
      <c r="L327" s="88">
        <f>+G327*1.1%</f>
        <v>125.23500000000001</v>
      </c>
      <c r="M327" s="92">
        <f t="shared" ref="M327:M363" si="82">+G327*3.04%</f>
        <v>346.10399999999998</v>
      </c>
      <c r="N327" s="92">
        <f t="shared" si="81"/>
        <v>807.19650000000001</v>
      </c>
      <c r="O327" s="90">
        <v>0</v>
      </c>
      <c r="P327" s="87">
        <f t="shared" si="70"/>
        <v>2413.62</v>
      </c>
      <c r="Q327" s="87">
        <f t="shared" si="67"/>
        <v>697.85349999999994</v>
      </c>
      <c r="R327" s="87">
        <f t="shared" si="68"/>
        <v>1740.7665</v>
      </c>
      <c r="S327" s="87">
        <f t="shared" si="69"/>
        <v>10687.146500000001</v>
      </c>
      <c r="T327" s="93">
        <v>111</v>
      </c>
      <c r="U327" s="49"/>
    </row>
    <row r="328" spans="1:21" s="1" customFormat="1" x14ac:dyDescent="0.25">
      <c r="A328" s="84">
        <v>314</v>
      </c>
      <c r="B328" s="72" t="s">
        <v>824</v>
      </c>
      <c r="C328" s="72" t="s">
        <v>825</v>
      </c>
      <c r="D328" s="73" t="s">
        <v>51</v>
      </c>
      <c r="E328" s="74" t="s">
        <v>52</v>
      </c>
      <c r="F328" s="71" t="s">
        <v>28</v>
      </c>
      <c r="G328" s="90">
        <v>10626</v>
      </c>
      <c r="H328" s="91">
        <v>0</v>
      </c>
      <c r="I328" s="87">
        <v>25</v>
      </c>
      <c r="J328" s="92">
        <f t="shared" si="79"/>
        <v>304.96620000000001</v>
      </c>
      <c r="K328" s="92">
        <f t="shared" si="80"/>
        <v>754.44599999999991</v>
      </c>
      <c r="L328" s="88">
        <f>+G328*1.1%</f>
        <v>116.88600000000001</v>
      </c>
      <c r="M328" s="92">
        <f t="shared" si="82"/>
        <v>323.03039999999999</v>
      </c>
      <c r="N328" s="92">
        <f t="shared" si="81"/>
        <v>753.38340000000005</v>
      </c>
      <c r="O328" s="90">
        <v>0</v>
      </c>
      <c r="P328" s="87">
        <f t="shared" si="70"/>
        <v>2252.712</v>
      </c>
      <c r="Q328" s="87">
        <f t="shared" si="67"/>
        <v>652.99659999999994</v>
      </c>
      <c r="R328" s="87">
        <f t="shared" si="68"/>
        <v>1624.7154</v>
      </c>
      <c r="S328" s="87">
        <f t="shared" si="69"/>
        <v>9973.0033999999996</v>
      </c>
      <c r="T328" s="93">
        <v>111</v>
      </c>
    </row>
    <row r="329" spans="1:21" s="1" customFormat="1" ht="15" customHeight="1" x14ac:dyDescent="0.2">
      <c r="A329" s="84">
        <v>315</v>
      </c>
      <c r="B329" s="76" t="s">
        <v>826</v>
      </c>
      <c r="C329" s="76" t="s">
        <v>827</v>
      </c>
      <c r="D329" s="76" t="s">
        <v>43</v>
      </c>
      <c r="E329" s="76" t="s">
        <v>96</v>
      </c>
      <c r="F329" s="71" t="s">
        <v>28</v>
      </c>
      <c r="G329" s="94">
        <v>15000</v>
      </c>
      <c r="H329" s="91">
        <v>0</v>
      </c>
      <c r="I329" s="92">
        <v>25</v>
      </c>
      <c r="J329" s="92">
        <f t="shared" si="79"/>
        <v>430.5</v>
      </c>
      <c r="K329" s="92">
        <f t="shared" si="80"/>
        <v>1065</v>
      </c>
      <c r="L329" s="88">
        <f>+G329*1.1%</f>
        <v>165.00000000000003</v>
      </c>
      <c r="M329" s="92">
        <f t="shared" si="82"/>
        <v>456</v>
      </c>
      <c r="N329" s="92">
        <f t="shared" si="81"/>
        <v>1063.5</v>
      </c>
      <c r="O329" s="90">
        <v>0</v>
      </c>
      <c r="P329" s="87">
        <f t="shared" si="70"/>
        <v>3180</v>
      </c>
      <c r="Q329" s="87">
        <f t="shared" ref="Q329:Q369" si="83">+H329+I329+J329+M329+O329</f>
        <v>911.5</v>
      </c>
      <c r="R329" s="87">
        <f t="shared" ref="R329:R369" si="84">+K329+L329+N329</f>
        <v>2293.5</v>
      </c>
      <c r="S329" s="87">
        <f t="shared" ref="S329:S369" si="85">+G329-Q329</f>
        <v>14088.5</v>
      </c>
      <c r="T329" s="93">
        <v>111</v>
      </c>
    </row>
    <row r="330" spans="1:21" s="1" customFormat="1" x14ac:dyDescent="0.25">
      <c r="A330" s="84">
        <v>316</v>
      </c>
      <c r="B330" s="65" t="s">
        <v>828</v>
      </c>
      <c r="C330" s="65" t="s">
        <v>829</v>
      </c>
      <c r="D330" s="65" t="s">
        <v>187</v>
      </c>
      <c r="E330" s="65" t="s">
        <v>104</v>
      </c>
      <c r="F330" s="71" t="s">
        <v>28</v>
      </c>
      <c r="G330" s="65">
        <v>25000</v>
      </c>
      <c r="H330" s="91">
        <v>0</v>
      </c>
      <c r="I330" s="87">
        <v>25</v>
      </c>
      <c r="J330" s="92">
        <f t="shared" si="79"/>
        <v>717.5</v>
      </c>
      <c r="K330" s="92">
        <f t="shared" si="80"/>
        <v>1774.9999999999998</v>
      </c>
      <c r="L330" s="88">
        <f>+G330*1.1%</f>
        <v>275</v>
      </c>
      <c r="M330" s="92">
        <f t="shared" si="82"/>
        <v>760</v>
      </c>
      <c r="N330" s="92">
        <f t="shared" si="81"/>
        <v>1772.5000000000002</v>
      </c>
      <c r="O330" s="90">
        <v>0</v>
      </c>
      <c r="P330" s="87">
        <f t="shared" si="70"/>
        <v>5300</v>
      </c>
      <c r="Q330" s="87">
        <f t="shared" si="83"/>
        <v>1502.5</v>
      </c>
      <c r="R330" s="87">
        <f t="shared" si="84"/>
        <v>3822.5</v>
      </c>
      <c r="S330" s="87">
        <f t="shared" si="85"/>
        <v>23497.5</v>
      </c>
      <c r="T330" s="93">
        <v>111</v>
      </c>
    </row>
    <row r="331" spans="1:21" s="1" customFormat="1" ht="15" customHeight="1" x14ac:dyDescent="0.25">
      <c r="A331" s="84">
        <v>317</v>
      </c>
      <c r="B331" s="72" t="s">
        <v>830</v>
      </c>
      <c r="C331" s="72" t="s">
        <v>831</v>
      </c>
      <c r="D331" s="73" t="s">
        <v>81</v>
      </c>
      <c r="E331" s="74" t="s">
        <v>190</v>
      </c>
      <c r="F331" s="71" t="s">
        <v>28</v>
      </c>
      <c r="G331" s="90">
        <v>55176</v>
      </c>
      <c r="H331" s="91">
        <v>2709</v>
      </c>
      <c r="I331" s="92">
        <v>25</v>
      </c>
      <c r="J331" s="92">
        <f t="shared" si="79"/>
        <v>1583.5511999999999</v>
      </c>
      <c r="K331" s="92">
        <f t="shared" si="80"/>
        <v>3917.4959999999996</v>
      </c>
      <c r="L331" s="88">
        <f>39420*1.1%</f>
        <v>433.62000000000006</v>
      </c>
      <c r="M331" s="92">
        <f t="shared" si="82"/>
        <v>1677.3504</v>
      </c>
      <c r="N331" s="92">
        <f t="shared" si="81"/>
        <v>3911.9784000000004</v>
      </c>
      <c r="O331" s="91">
        <v>0</v>
      </c>
      <c r="P331" s="87">
        <f t="shared" ref="P331:P369" si="86">SUM(J331:O331)</f>
        <v>11523.995999999999</v>
      </c>
      <c r="Q331" s="87">
        <f t="shared" si="83"/>
        <v>5994.9016000000001</v>
      </c>
      <c r="R331" s="87">
        <f t="shared" si="84"/>
        <v>8263.0944</v>
      </c>
      <c r="S331" s="87">
        <f t="shared" si="85"/>
        <v>49181.098400000003</v>
      </c>
      <c r="T331" s="93">
        <v>111</v>
      </c>
    </row>
    <row r="332" spans="1:21" s="1" customFormat="1" ht="15" customHeight="1" x14ac:dyDescent="0.25">
      <c r="A332" s="84">
        <v>318</v>
      </c>
      <c r="B332" s="72" t="s">
        <v>832</v>
      </c>
      <c r="C332" s="72" t="s">
        <v>833</v>
      </c>
      <c r="D332" s="78" t="s">
        <v>58</v>
      </c>
      <c r="E332" s="78" t="s">
        <v>352</v>
      </c>
      <c r="F332" s="71" t="s">
        <v>28</v>
      </c>
      <c r="G332" s="90">
        <v>22195</v>
      </c>
      <c r="H332" s="91">
        <v>0</v>
      </c>
      <c r="I332" s="87">
        <v>25</v>
      </c>
      <c r="J332" s="92">
        <f t="shared" si="79"/>
        <v>636.99649999999997</v>
      </c>
      <c r="K332" s="92">
        <f t="shared" si="80"/>
        <v>1575.8449999999998</v>
      </c>
      <c r="L332" s="88">
        <f t="shared" ref="L332:L337" si="87">+G332*1.1%</f>
        <v>244.14500000000001</v>
      </c>
      <c r="M332" s="92">
        <f t="shared" si="82"/>
        <v>674.72799999999995</v>
      </c>
      <c r="N332" s="92">
        <f t="shared" si="81"/>
        <v>1573.6255000000001</v>
      </c>
      <c r="O332" s="90">
        <v>0</v>
      </c>
      <c r="P332" s="87">
        <f t="shared" si="86"/>
        <v>4705.34</v>
      </c>
      <c r="Q332" s="87">
        <f t="shared" si="83"/>
        <v>1336.7244999999998</v>
      </c>
      <c r="R332" s="87">
        <f t="shared" si="84"/>
        <v>3393.6154999999999</v>
      </c>
      <c r="S332" s="87">
        <f t="shared" si="85"/>
        <v>20858.2755</v>
      </c>
      <c r="T332" s="93">
        <v>111</v>
      </c>
    </row>
    <row r="333" spans="1:21" s="50" customFormat="1" x14ac:dyDescent="0.25">
      <c r="A333" s="84">
        <v>319</v>
      </c>
      <c r="B333" s="72" t="s">
        <v>834</v>
      </c>
      <c r="C333" s="72" t="s">
        <v>835</v>
      </c>
      <c r="D333" s="73" t="s">
        <v>117</v>
      </c>
      <c r="E333" s="74" t="s">
        <v>40</v>
      </c>
      <c r="F333" s="71" t="s">
        <v>28</v>
      </c>
      <c r="G333" s="90">
        <v>25000</v>
      </c>
      <c r="H333" s="91">
        <v>0</v>
      </c>
      <c r="I333" s="92">
        <v>25</v>
      </c>
      <c r="J333" s="92">
        <f t="shared" si="79"/>
        <v>717.5</v>
      </c>
      <c r="K333" s="92">
        <f t="shared" si="80"/>
        <v>1774.9999999999998</v>
      </c>
      <c r="L333" s="88">
        <f t="shared" si="87"/>
        <v>275</v>
      </c>
      <c r="M333" s="92">
        <f t="shared" si="82"/>
        <v>760</v>
      </c>
      <c r="N333" s="92">
        <f t="shared" si="81"/>
        <v>1772.5000000000002</v>
      </c>
      <c r="O333" s="90">
        <v>0</v>
      </c>
      <c r="P333" s="87">
        <f t="shared" si="86"/>
        <v>5300</v>
      </c>
      <c r="Q333" s="87">
        <f t="shared" si="83"/>
        <v>1502.5</v>
      </c>
      <c r="R333" s="87">
        <f t="shared" si="84"/>
        <v>3822.5</v>
      </c>
      <c r="S333" s="87">
        <f t="shared" si="85"/>
        <v>23497.5</v>
      </c>
      <c r="T333" s="93">
        <v>111</v>
      </c>
    </row>
    <row r="334" spans="1:21" s="161" customFormat="1" ht="15" customHeight="1" x14ac:dyDescent="0.2">
      <c r="A334" s="84">
        <v>320</v>
      </c>
      <c r="B334" s="159" t="s">
        <v>836</v>
      </c>
      <c r="C334" s="159" t="s">
        <v>837</v>
      </c>
      <c r="D334" s="159" t="s">
        <v>359</v>
      </c>
      <c r="E334" s="159" t="s">
        <v>785</v>
      </c>
      <c r="F334" s="149" t="s">
        <v>28</v>
      </c>
      <c r="G334" s="160">
        <v>25000</v>
      </c>
      <c r="H334" s="138">
        <v>0</v>
      </c>
      <c r="I334" s="151">
        <v>25</v>
      </c>
      <c r="J334" s="152">
        <f t="shared" si="79"/>
        <v>717.5</v>
      </c>
      <c r="K334" s="152">
        <f t="shared" si="80"/>
        <v>1774.9999999999998</v>
      </c>
      <c r="L334" s="153">
        <f t="shared" si="87"/>
        <v>275</v>
      </c>
      <c r="M334" s="152">
        <f t="shared" si="82"/>
        <v>760</v>
      </c>
      <c r="N334" s="152">
        <f t="shared" si="81"/>
        <v>1772.5000000000002</v>
      </c>
      <c r="O334" s="154">
        <v>0</v>
      </c>
      <c r="P334" s="151">
        <f t="shared" si="86"/>
        <v>5300</v>
      </c>
      <c r="Q334" s="151">
        <f t="shared" si="83"/>
        <v>1502.5</v>
      </c>
      <c r="R334" s="151">
        <f t="shared" si="84"/>
        <v>3822.5</v>
      </c>
      <c r="S334" s="151">
        <f t="shared" si="85"/>
        <v>23497.5</v>
      </c>
      <c r="T334" s="155">
        <v>111</v>
      </c>
    </row>
    <row r="335" spans="1:21" s="50" customFormat="1" ht="15" customHeight="1" x14ac:dyDescent="0.2">
      <c r="A335" s="84">
        <v>321</v>
      </c>
      <c r="B335" s="76" t="s">
        <v>838</v>
      </c>
      <c r="C335" s="76" t="s">
        <v>839</v>
      </c>
      <c r="D335" s="76" t="s">
        <v>81</v>
      </c>
      <c r="E335" s="76" t="s">
        <v>55</v>
      </c>
      <c r="F335" s="71" t="s">
        <v>28</v>
      </c>
      <c r="G335" s="94">
        <v>22000</v>
      </c>
      <c r="H335" s="91"/>
      <c r="I335" s="92">
        <v>25</v>
      </c>
      <c r="J335" s="92">
        <f t="shared" si="79"/>
        <v>631.4</v>
      </c>
      <c r="K335" s="92">
        <f t="shared" si="80"/>
        <v>1561.9999999999998</v>
      </c>
      <c r="L335" s="88">
        <f t="shared" si="87"/>
        <v>242.00000000000003</v>
      </c>
      <c r="M335" s="92">
        <f t="shared" si="82"/>
        <v>668.8</v>
      </c>
      <c r="N335" s="92">
        <f t="shared" si="81"/>
        <v>1559.8000000000002</v>
      </c>
      <c r="O335" s="90">
        <v>914.76</v>
      </c>
      <c r="P335" s="87">
        <f t="shared" si="86"/>
        <v>5578.76</v>
      </c>
      <c r="Q335" s="87">
        <f t="shared" si="83"/>
        <v>2239.96</v>
      </c>
      <c r="R335" s="87">
        <f t="shared" si="84"/>
        <v>3363.8</v>
      </c>
      <c r="S335" s="87">
        <f t="shared" si="85"/>
        <v>19760.04</v>
      </c>
      <c r="T335" s="93">
        <v>111</v>
      </c>
    </row>
    <row r="336" spans="1:21" s="48" customFormat="1" x14ac:dyDescent="0.25">
      <c r="A336" s="84">
        <v>322</v>
      </c>
      <c r="B336" s="72" t="s">
        <v>840</v>
      </c>
      <c r="C336" s="72" t="s">
        <v>841</v>
      </c>
      <c r="D336" s="73" t="s">
        <v>271</v>
      </c>
      <c r="E336" s="74" t="s">
        <v>99</v>
      </c>
      <c r="F336" s="71" t="s">
        <v>28</v>
      </c>
      <c r="G336" s="90">
        <v>24770</v>
      </c>
      <c r="H336" s="91">
        <v>0</v>
      </c>
      <c r="I336" s="87">
        <v>25</v>
      </c>
      <c r="J336" s="92">
        <f t="shared" si="79"/>
        <v>710.899</v>
      </c>
      <c r="K336" s="92">
        <f t="shared" si="80"/>
        <v>1758.6699999999998</v>
      </c>
      <c r="L336" s="88">
        <f t="shared" si="87"/>
        <v>272.47000000000003</v>
      </c>
      <c r="M336" s="92">
        <f t="shared" si="82"/>
        <v>753.00800000000004</v>
      </c>
      <c r="N336" s="92">
        <f t="shared" si="81"/>
        <v>1756.1930000000002</v>
      </c>
      <c r="O336" s="91">
        <v>914.76</v>
      </c>
      <c r="P336" s="87">
        <f t="shared" si="86"/>
        <v>6166</v>
      </c>
      <c r="Q336" s="87">
        <f t="shared" si="83"/>
        <v>2403.6670000000004</v>
      </c>
      <c r="R336" s="87">
        <f t="shared" si="84"/>
        <v>3787.3330000000001</v>
      </c>
      <c r="S336" s="87">
        <f t="shared" si="85"/>
        <v>22366.332999999999</v>
      </c>
      <c r="T336" s="93">
        <v>111</v>
      </c>
    </row>
    <row r="337" spans="1:20" s="48" customFormat="1" x14ac:dyDescent="0.25">
      <c r="A337" s="84">
        <v>323</v>
      </c>
      <c r="B337" s="72" t="s">
        <v>502</v>
      </c>
      <c r="C337" s="72" t="s">
        <v>842</v>
      </c>
      <c r="D337" s="73" t="s">
        <v>81</v>
      </c>
      <c r="E337" s="74" t="s">
        <v>40</v>
      </c>
      <c r="F337" s="71" t="s">
        <v>28</v>
      </c>
      <c r="G337" s="90">
        <v>25000</v>
      </c>
      <c r="H337" s="91">
        <v>0</v>
      </c>
      <c r="I337" s="92">
        <v>25</v>
      </c>
      <c r="J337" s="92">
        <f t="shared" si="79"/>
        <v>717.5</v>
      </c>
      <c r="K337" s="92">
        <f t="shared" si="80"/>
        <v>1774.9999999999998</v>
      </c>
      <c r="L337" s="88">
        <f t="shared" si="87"/>
        <v>275</v>
      </c>
      <c r="M337" s="92">
        <f t="shared" si="82"/>
        <v>760</v>
      </c>
      <c r="N337" s="92">
        <f t="shared" si="81"/>
        <v>1772.5000000000002</v>
      </c>
      <c r="O337" s="90">
        <v>0</v>
      </c>
      <c r="P337" s="87">
        <f t="shared" si="86"/>
        <v>5300</v>
      </c>
      <c r="Q337" s="87">
        <f t="shared" si="83"/>
        <v>1502.5</v>
      </c>
      <c r="R337" s="87">
        <f t="shared" si="84"/>
        <v>3822.5</v>
      </c>
      <c r="S337" s="87">
        <f t="shared" si="85"/>
        <v>23497.5</v>
      </c>
      <c r="T337" s="93">
        <v>111</v>
      </c>
    </row>
    <row r="338" spans="1:20" s="48" customFormat="1" x14ac:dyDescent="0.25">
      <c r="A338" s="84">
        <v>324</v>
      </c>
      <c r="B338" s="72" t="s">
        <v>843</v>
      </c>
      <c r="C338" s="72" t="s">
        <v>844</v>
      </c>
      <c r="D338" s="73" t="s">
        <v>328</v>
      </c>
      <c r="E338" s="74" t="s">
        <v>845</v>
      </c>
      <c r="F338" s="71" t="s">
        <v>28</v>
      </c>
      <c r="G338" s="90">
        <v>45084.6</v>
      </c>
      <c r="H338" s="91">
        <v>1247</v>
      </c>
      <c r="I338" s="87">
        <v>25</v>
      </c>
      <c r="J338" s="92">
        <f t="shared" si="79"/>
        <v>1293.9280200000001</v>
      </c>
      <c r="K338" s="92">
        <f t="shared" si="80"/>
        <v>3201.0065999999997</v>
      </c>
      <c r="L338" s="88">
        <f>39420*1.1%</f>
        <v>433.62000000000006</v>
      </c>
      <c r="M338" s="92">
        <f t="shared" si="82"/>
        <v>1370.5718400000001</v>
      </c>
      <c r="N338" s="92">
        <f t="shared" si="81"/>
        <v>3196.4981400000001</v>
      </c>
      <c r="O338" s="90">
        <v>0</v>
      </c>
      <c r="P338" s="87">
        <f t="shared" si="86"/>
        <v>9495.6245999999992</v>
      </c>
      <c r="Q338" s="87">
        <f t="shared" si="83"/>
        <v>3936.4998600000004</v>
      </c>
      <c r="R338" s="87">
        <f t="shared" si="84"/>
        <v>6831.1247399999993</v>
      </c>
      <c r="S338" s="87">
        <f t="shared" si="85"/>
        <v>41148.100139999995</v>
      </c>
      <c r="T338" s="93">
        <v>111</v>
      </c>
    </row>
    <row r="339" spans="1:20" s="48" customFormat="1" x14ac:dyDescent="0.25">
      <c r="A339" s="84">
        <v>325</v>
      </c>
      <c r="B339" s="72" t="s">
        <v>557</v>
      </c>
      <c r="C339" s="72" t="s">
        <v>846</v>
      </c>
      <c r="D339" s="73" t="s">
        <v>47</v>
      </c>
      <c r="E339" s="74" t="s">
        <v>48</v>
      </c>
      <c r="F339" s="71" t="s">
        <v>28</v>
      </c>
      <c r="G339" s="95">
        <v>48400</v>
      </c>
      <c r="H339" s="91">
        <v>1714.92</v>
      </c>
      <c r="I339" s="87">
        <v>25</v>
      </c>
      <c r="J339" s="92">
        <f t="shared" si="79"/>
        <v>1389.08</v>
      </c>
      <c r="K339" s="92">
        <f t="shared" si="80"/>
        <v>3436.3999999999996</v>
      </c>
      <c r="L339" s="88">
        <f>39420*1.1%</f>
        <v>433.62000000000006</v>
      </c>
      <c r="M339" s="92">
        <f t="shared" si="82"/>
        <v>1471.36</v>
      </c>
      <c r="N339" s="92">
        <f t="shared" si="81"/>
        <v>3431.5600000000004</v>
      </c>
      <c r="O339" s="90">
        <v>0</v>
      </c>
      <c r="P339" s="87">
        <f t="shared" si="86"/>
        <v>10162.02</v>
      </c>
      <c r="Q339" s="87">
        <f t="shared" si="83"/>
        <v>4600.3599999999997</v>
      </c>
      <c r="R339" s="87">
        <f t="shared" si="84"/>
        <v>7301.58</v>
      </c>
      <c r="S339" s="87">
        <f t="shared" si="85"/>
        <v>43799.64</v>
      </c>
      <c r="T339" s="93">
        <v>111</v>
      </c>
    </row>
    <row r="340" spans="1:20" s="48" customFormat="1" ht="30" x14ac:dyDescent="0.25">
      <c r="A340" s="84">
        <v>326</v>
      </c>
      <c r="B340" s="72" t="s">
        <v>847</v>
      </c>
      <c r="C340" s="72" t="s">
        <v>848</v>
      </c>
      <c r="D340" s="73" t="s">
        <v>179</v>
      </c>
      <c r="E340" s="74" t="s">
        <v>849</v>
      </c>
      <c r="F340" s="71" t="s">
        <v>28</v>
      </c>
      <c r="G340" s="90">
        <v>68400</v>
      </c>
      <c r="H340" s="91">
        <v>4825.1899999999996</v>
      </c>
      <c r="I340" s="92">
        <v>25</v>
      </c>
      <c r="J340" s="92">
        <f t="shared" si="79"/>
        <v>1963.08</v>
      </c>
      <c r="K340" s="92">
        <f t="shared" si="80"/>
        <v>4856.3999999999996</v>
      </c>
      <c r="L340" s="88">
        <f>39420*1.1%</f>
        <v>433.62000000000006</v>
      </c>
      <c r="M340" s="92">
        <f t="shared" si="82"/>
        <v>2079.36</v>
      </c>
      <c r="N340" s="92">
        <f t="shared" si="81"/>
        <v>4849.5600000000004</v>
      </c>
      <c r="O340" s="95">
        <v>1829.52</v>
      </c>
      <c r="P340" s="87">
        <f t="shared" si="86"/>
        <v>16011.54</v>
      </c>
      <c r="Q340" s="87">
        <f t="shared" si="83"/>
        <v>10722.15</v>
      </c>
      <c r="R340" s="87">
        <f t="shared" si="84"/>
        <v>10139.58</v>
      </c>
      <c r="S340" s="87">
        <f t="shared" si="85"/>
        <v>57677.85</v>
      </c>
      <c r="T340" s="93">
        <v>111</v>
      </c>
    </row>
    <row r="341" spans="1:20" s="48" customFormat="1" x14ac:dyDescent="0.25">
      <c r="A341" s="84">
        <v>327</v>
      </c>
      <c r="B341" s="72" t="s">
        <v>850</v>
      </c>
      <c r="C341" s="72" t="s">
        <v>851</v>
      </c>
      <c r="D341" s="73" t="s">
        <v>43</v>
      </c>
      <c r="E341" s="74" t="s">
        <v>417</v>
      </c>
      <c r="F341" s="71" t="s">
        <v>28</v>
      </c>
      <c r="G341" s="90">
        <v>13800</v>
      </c>
      <c r="H341" s="91">
        <v>0</v>
      </c>
      <c r="I341" s="87">
        <v>25</v>
      </c>
      <c r="J341" s="92">
        <f t="shared" ref="J341:J369" si="88">+G341*2.87%</f>
        <v>396.06</v>
      </c>
      <c r="K341" s="92">
        <f t="shared" ref="K341:K369" si="89">+G341*7.1%</f>
        <v>979.8</v>
      </c>
      <c r="L341" s="88">
        <f>+G341*1.1%</f>
        <v>151.80000000000001</v>
      </c>
      <c r="M341" s="92">
        <f t="shared" si="82"/>
        <v>419.52</v>
      </c>
      <c r="N341" s="92">
        <f t="shared" si="81"/>
        <v>978.42000000000007</v>
      </c>
      <c r="O341" s="90">
        <v>0</v>
      </c>
      <c r="P341" s="87">
        <f t="shared" si="86"/>
        <v>2925.6</v>
      </c>
      <c r="Q341" s="87">
        <f t="shared" si="83"/>
        <v>840.57999999999993</v>
      </c>
      <c r="R341" s="87">
        <f t="shared" si="84"/>
        <v>2110.02</v>
      </c>
      <c r="S341" s="87">
        <f t="shared" si="85"/>
        <v>12959.42</v>
      </c>
      <c r="T341" s="93">
        <v>111</v>
      </c>
    </row>
    <row r="342" spans="1:20" s="48" customFormat="1" ht="30" x14ac:dyDescent="0.25">
      <c r="A342" s="84">
        <v>328</v>
      </c>
      <c r="B342" s="72" t="s">
        <v>852</v>
      </c>
      <c r="C342" s="72" t="s">
        <v>853</v>
      </c>
      <c r="D342" s="73" t="s">
        <v>84</v>
      </c>
      <c r="E342" s="74" t="s">
        <v>854</v>
      </c>
      <c r="F342" s="71" t="s">
        <v>28</v>
      </c>
      <c r="G342" s="90">
        <v>22770</v>
      </c>
      <c r="H342" s="91">
        <v>0</v>
      </c>
      <c r="I342" s="87">
        <v>25</v>
      </c>
      <c r="J342" s="92">
        <f t="shared" si="88"/>
        <v>653.49900000000002</v>
      </c>
      <c r="K342" s="92">
        <f t="shared" si="89"/>
        <v>1616.6699999999998</v>
      </c>
      <c r="L342" s="88">
        <f>+G342*1.1%</f>
        <v>250.47000000000003</v>
      </c>
      <c r="M342" s="92">
        <f t="shared" si="82"/>
        <v>692.20799999999997</v>
      </c>
      <c r="N342" s="92">
        <f t="shared" si="81"/>
        <v>1614.393</v>
      </c>
      <c r="O342" s="90">
        <v>0</v>
      </c>
      <c r="P342" s="87">
        <f t="shared" si="86"/>
        <v>4827.24</v>
      </c>
      <c r="Q342" s="87">
        <f t="shared" si="83"/>
        <v>1370.7069999999999</v>
      </c>
      <c r="R342" s="87">
        <f t="shared" si="84"/>
        <v>3481.5329999999999</v>
      </c>
      <c r="S342" s="87">
        <f t="shared" si="85"/>
        <v>21399.293000000001</v>
      </c>
      <c r="T342" s="93">
        <v>111</v>
      </c>
    </row>
    <row r="343" spans="1:20" s="48" customFormat="1" ht="30" x14ac:dyDescent="0.25">
      <c r="A343" s="84">
        <v>329</v>
      </c>
      <c r="B343" s="72" t="s">
        <v>855</v>
      </c>
      <c r="C343" s="72" t="s">
        <v>856</v>
      </c>
      <c r="D343" s="73" t="s">
        <v>243</v>
      </c>
      <c r="E343" s="74" t="s">
        <v>244</v>
      </c>
      <c r="F343" s="71" t="s">
        <v>28</v>
      </c>
      <c r="G343" s="90">
        <v>23000</v>
      </c>
      <c r="H343" s="91">
        <v>0</v>
      </c>
      <c r="I343" s="92">
        <v>25</v>
      </c>
      <c r="J343" s="92">
        <f t="shared" si="88"/>
        <v>660.1</v>
      </c>
      <c r="K343" s="92">
        <f t="shared" si="89"/>
        <v>1632.9999999999998</v>
      </c>
      <c r="L343" s="88">
        <f>+G343*1.1%</f>
        <v>253.00000000000003</v>
      </c>
      <c r="M343" s="92">
        <f t="shared" si="82"/>
        <v>699.2</v>
      </c>
      <c r="N343" s="92">
        <f t="shared" si="81"/>
        <v>1630.7</v>
      </c>
      <c r="O343" s="90"/>
      <c r="P343" s="87">
        <f t="shared" si="86"/>
        <v>4876</v>
      </c>
      <c r="Q343" s="87">
        <f t="shared" si="83"/>
        <v>1384.3000000000002</v>
      </c>
      <c r="R343" s="87">
        <f t="shared" si="84"/>
        <v>3516.7</v>
      </c>
      <c r="S343" s="87">
        <f t="shared" si="85"/>
        <v>21615.7</v>
      </c>
      <c r="T343" s="93">
        <v>111</v>
      </c>
    </row>
    <row r="344" spans="1:20" s="48" customFormat="1" x14ac:dyDescent="0.25">
      <c r="A344" s="84">
        <v>330</v>
      </c>
      <c r="B344" s="72" t="s">
        <v>857</v>
      </c>
      <c r="C344" s="72" t="s">
        <v>858</v>
      </c>
      <c r="D344" s="73" t="s">
        <v>58</v>
      </c>
      <c r="E344" s="74" t="s">
        <v>96</v>
      </c>
      <c r="F344" s="71" t="s">
        <v>28</v>
      </c>
      <c r="G344" s="90">
        <v>19734</v>
      </c>
      <c r="H344" s="91">
        <v>0</v>
      </c>
      <c r="I344" s="87">
        <v>25</v>
      </c>
      <c r="J344" s="92">
        <f t="shared" si="88"/>
        <v>566.36580000000004</v>
      </c>
      <c r="K344" s="92">
        <f t="shared" si="89"/>
        <v>1401.1139999999998</v>
      </c>
      <c r="L344" s="88">
        <f>+G344*1.1%</f>
        <v>217.07400000000001</v>
      </c>
      <c r="M344" s="92">
        <f t="shared" si="82"/>
        <v>599.91359999999997</v>
      </c>
      <c r="N344" s="92">
        <f t="shared" si="81"/>
        <v>1399.1406000000002</v>
      </c>
      <c r="O344" s="90">
        <v>0</v>
      </c>
      <c r="P344" s="87">
        <f t="shared" si="86"/>
        <v>4183.6080000000002</v>
      </c>
      <c r="Q344" s="87">
        <f t="shared" si="83"/>
        <v>1191.2793999999999</v>
      </c>
      <c r="R344" s="87">
        <f t="shared" si="84"/>
        <v>3017.3285999999998</v>
      </c>
      <c r="S344" s="87">
        <f t="shared" si="85"/>
        <v>18542.720600000001</v>
      </c>
      <c r="T344" s="93">
        <v>111</v>
      </c>
    </row>
    <row r="345" spans="1:20" s="48" customFormat="1" ht="30" x14ac:dyDescent="0.25">
      <c r="A345" s="84">
        <v>331</v>
      </c>
      <c r="B345" s="72" t="s">
        <v>919</v>
      </c>
      <c r="C345" s="72" t="s">
        <v>920</v>
      </c>
      <c r="D345" s="73" t="s">
        <v>179</v>
      </c>
      <c r="E345" s="74" t="s">
        <v>618</v>
      </c>
      <c r="F345" s="71" t="s">
        <v>28</v>
      </c>
      <c r="G345" s="90">
        <v>45000</v>
      </c>
      <c r="H345" s="91">
        <v>1235.06</v>
      </c>
      <c r="I345" s="92">
        <v>25</v>
      </c>
      <c r="J345" s="92">
        <f t="shared" si="88"/>
        <v>1291.5</v>
      </c>
      <c r="K345" s="92">
        <f t="shared" si="89"/>
        <v>3194.9999999999995</v>
      </c>
      <c r="L345" s="88">
        <f>39420*1.1%</f>
        <v>433.62000000000006</v>
      </c>
      <c r="M345" s="92">
        <f t="shared" si="82"/>
        <v>1368</v>
      </c>
      <c r="N345" s="92">
        <f t="shared" si="81"/>
        <v>3190.5</v>
      </c>
      <c r="O345" s="95"/>
      <c r="P345" s="87">
        <f t="shared" si="86"/>
        <v>9478.619999999999</v>
      </c>
      <c r="Q345" s="87">
        <f t="shared" si="83"/>
        <v>3919.56</v>
      </c>
      <c r="R345" s="87">
        <f t="shared" si="84"/>
        <v>6819.119999999999</v>
      </c>
      <c r="S345" s="87">
        <f t="shared" si="85"/>
        <v>41080.44</v>
      </c>
      <c r="T345" s="93">
        <v>111</v>
      </c>
    </row>
    <row r="346" spans="1:20" s="48" customFormat="1" ht="15" customHeight="1" x14ac:dyDescent="0.25">
      <c r="A346" s="84">
        <v>332</v>
      </c>
      <c r="B346" s="72" t="s">
        <v>859</v>
      </c>
      <c r="C346" s="72" t="s">
        <v>860</v>
      </c>
      <c r="D346" s="73" t="s">
        <v>81</v>
      </c>
      <c r="E346" s="74" t="s">
        <v>40</v>
      </c>
      <c r="F346" s="71" t="s">
        <v>28</v>
      </c>
      <c r="G346" s="90">
        <v>25000</v>
      </c>
      <c r="H346" s="91">
        <v>0</v>
      </c>
      <c r="I346" s="87">
        <v>25</v>
      </c>
      <c r="J346" s="92">
        <f t="shared" si="88"/>
        <v>717.5</v>
      </c>
      <c r="K346" s="92">
        <f t="shared" si="89"/>
        <v>1774.9999999999998</v>
      </c>
      <c r="L346" s="88">
        <f>+G346*1.1%</f>
        <v>275</v>
      </c>
      <c r="M346" s="92">
        <f t="shared" si="82"/>
        <v>760</v>
      </c>
      <c r="N346" s="92">
        <f t="shared" si="81"/>
        <v>1772.5000000000002</v>
      </c>
      <c r="O346" s="90"/>
      <c r="P346" s="87">
        <f t="shared" si="86"/>
        <v>5300</v>
      </c>
      <c r="Q346" s="87">
        <f t="shared" si="83"/>
        <v>1502.5</v>
      </c>
      <c r="R346" s="87">
        <f t="shared" si="84"/>
        <v>3822.5</v>
      </c>
      <c r="S346" s="87">
        <f t="shared" si="85"/>
        <v>23497.5</v>
      </c>
      <c r="T346" s="93">
        <v>111</v>
      </c>
    </row>
    <row r="347" spans="1:20" s="48" customFormat="1" ht="15" customHeight="1" x14ac:dyDescent="0.25">
      <c r="A347" s="84">
        <v>333</v>
      </c>
      <c r="B347" s="72" t="s">
        <v>861</v>
      </c>
      <c r="C347" s="72" t="s">
        <v>862</v>
      </c>
      <c r="D347" s="73" t="s">
        <v>243</v>
      </c>
      <c r="E347" s="74" t="s">
        <v>244</v>
      </c>
      <c r="F347" s="71" t="s">
        <v>28</v>
      </c>
      <c r="G347" s="90">
        <v>20700</v>
      </c>
      <c r="H347" s="91">
        <v>0</v>
      </c>
      <c r="I347" s="87">
        <v>25</v>
      </c>
      <c r="J347" s="92">
        <f t="shared" si="88"/>
        <v>594.09</v>
      </c>
      <c r="K347" s="92">
        <f t="shared" si="89"/>
        <v>1469.6999999999998</v>
      </c>
      <c r="L347" s="88">
        <f>+G347*1.1%</f>
        <v>227.70000000000002</v>
      </c>
      <c r="M347" s="92">
        <f t="shared" si="82"/>
        <v>629.28</v>
      </c>
      <c r="N347" s="92">
        <f t="shared" si="81"/>
        <v>1467.63</v>
      </c>
      <c r="O347" s="90"/>
      <c r="P347" s="87">
        <f t="shared" si="86"/>
        <v>4388.3999999999996</v>
      </c>
      <c r="Q347" s="87">
        <f t="shared" si="83"/>
        <v>1248.3699999999999</v>
      </c>
      <c r="R347" s="87">
        <f t="shared" si="84"/>
        <v>3165.0299999999997</v>
      </c>
      <c r="S347" s="87">
        <f t="shared" si="85"/>
        <v>19451.63</v>
      </c>
      <c r="T347" s="93">
        <v>111</v>
      </c>
    </row>
    <row r="348" spans="1:20" s="48" customFormat="1" x14ac:dyDescent="0.25">
      <c r="A348" s="84">
        <v>334</v>
      </c>
      <c r="B348" s="72" t="s">
        <v>863</v>
      </c>
      <c r="C348" s="72" t="s">
        <v>864</v>
      </c>
      <c r="D348" s="73" t="s">
        <v>183</v>
      </c>
      <c r="E348" s="74" t="s">
        <v>865</v>
      </c>
      <c r="F348" s="71" t="s">
        <v>28</v>
      </c>
      <c r="G348" s="90">
        <v>60000</v>
      </c>
      <c r="H348" s="91">
        <v>3616.78</v>
      </c>
      <c r="I348" s="92">
        <v>25</v>
      </c>
      <c r="J348" s="92">
        <f t="shared" si="88"/>
        <v>1722</v>
      </c>
      <c r="K348" s="92">
        <f t="shared" si="89"/>
        <v>4260</v>
      </c>
      <c r="L348" s="88">
        <f>39420*1.1%</f>
        <v>433.62000000000006</v>
      </c>
      <c r="M348" s="92">
        <f t="shared" si="82"/>
        <v>1824</v>
      </c>
      <c r="N348" s="92">
        <f t="shared" si="81"/>
        <v>4254</v>
      </c>
      <c r="O348" s="90"/>
      <c r="P348" s="87">
        <f t="shared" si="86"/>
        <v>12493.619999999999</v>
      </c>
      <c r="Q348" s="87">
        <f t="shared" si="83"/>
        <v>7187.7800000000007</v>
      </c>
      <c r="R348" s="87">
        <f t="shared" si="84"/>
        <v>8947.619999999999</v>
      </c>
      <c r="S348" s="87">
        <f t="shared" si="85"/>
        <v>52812.22</v>
      </c>
      <c r="T348" s="93">
        <v>111</v>
      </c>
    </row>
    <row r="349" spans="1:20" s="48" customFormat="1" x14ac:dyDescent="0.25">
      <c r="A349" s="84">
        <v>335</v>
      </c>
      <c r="B349" s="72" t="s">
        <v>866</v>
      </c>
      <c r="C349" s="72" t="s">
        <v>867</v>
      </c>
      <c r="D349" s="73" t="s">
        <v>211</v>
      </c>
      <c r="E349" s="74" t="s">
        <v>104</v>
      </c>
      <c r="F349" s="71" t="s">
        <v>28</v>
      </c>
      <c r="G349" s="90">
        <v>26516.42</v>
      </c>
      <c r="H349" s="91">
        <v>0</v>
      </c>
      <c r="I349" s="87">
        <v>25</v>
      </c>
      <c r="J349" s="92">
        <f t="shared" si="88"/>
        <v>761.021254</v>
      </c>
      <c r="K349" s="92">
        <f t="shared" si="89"/>
        <v>1882.6658199999997</v>
      </c>
      <c r="L349" s="88">
        <f>+G349*1.1%</f>
        <v>291.68062000000003</v>
      </c>
      <c r="M349" s="92">
        <f t="shared" si="82"/>
        <v>806.09916799999996</v>
      </c>
      <c r="N349" s="92">
        <f t="shared" si="81"/>
        <v>1880.0141779999999</v>
      </c>
      <c r="O349" s="90">
        <v>0</v>
      </c>
      <c r="P349" s="87">
        <f t="shared" si="86"/>
        <v>5621.4810399999988</v>
      </c>
      <c r="Q349" s="87">
        <f t="shared" si="83"/>
        <v>1592.120422</v>
      </c>
      <c r="R349" s="87">
        <f t="shared" si="84"/>
        <v>4054.3606179999997</v>
      </c>
      <c r="S349" s="87">
        <f t="shared" si="85"/>
        <v>24924.299577999998</v>
      </c>
      <c r="T349" s="93">
        <v>111</v>
      </c>
    </row>
    <row r="350" spans="1:20" s="48" customFormat="1" ht="15" customHeight="1" x14ac:dyDescent="0.2">
      <c r="A350" s="84">
        <v>336</v>
      </c>
      <c r="B350" s="76" t="s">
        <v>868</v>
      </c>
      <c r="C350" s="76" t="s">
        <v>869</v>
      </c>
      <c r="D350" s="76" t="s">
        <v>117</v>
      </c>
      <c r="E350" s="76" t="s">
        <v>715</v>
      </c>
      <c r="F350" s="71" t="s">
        <v>28</v>
      </c>
      <c r="G350" s="94">
        <v>36000</v>
      </c>
      <c r="H350" s="91"/>
      <c r="I350" s="92">
        <v>25</v>
      </c>
      <c r="J350" s="92">
        <f t="shared" si="88"/>
        <v>1033.2</v>
      </c>
      <c r="K350" s="92">
        <f t="shared" si="89"/>
        <v>2555.9999999999995</v>
      </c>
      <c r="L350" s="88">
        <f>+G350*1.1%</f>
        <v>396.00000000000006</v>
      </c>
      <c r="M350" s="92">
        <f t="shared" si="82"/>
        <v>1094.4000000000001</v>
      </c>
      <c r="N350" s="92">
        <f t="shared" si="81"/>
        <v>2552.4</v>
      </c>
      <c r="O350" s="90">
        <v>0</v>
      </c>
      <c r="P350" s="87">
        <f t="shared" si="86"/>
        <v>7632</v>
      </c>
      <c r="Q350" s="87">
        <f t="shared" si="83"/>
        <v>2152.6000000000004</v>
      </c>
      <c r="R350" s="87">
        <f t="shared" si="84"/>
        <v>5504.4</v>
      </c>
      <c r="S350" s="87">
        <f t="shared" si="85"/>
        <v>33847.4</v>
      </c>
      <c r="T350" s="93">
        <v>111</v>
      </c>
    </row>
    <row r="351" spans="1:20" s="48" customFormat="1" ht="15" customHeight="1" x14ac:dyDescent="0.2">
      <c r="A351" s="84">
        <v>337</v>
      </c>
      <c r="B351" s="76" t="s">
        <v>870</v>
      </c>
      <c r="C351" s="76" t="s">
        <v>871</v>
      </c>
      <c r="D351" s="76" t="s">
        <v>166</v>
      </c>
      <c r="E351" s="76" t="s">
        <v>872</v>
      </c>
      <c r="F351" s="71" t="s">
        <v>28</v>
      </c>
      <c r="G351" s="94">
        <v>52600</v>
      </c>
      <c r="H351" s="91">
        <v>2168.0700000000002</v>
      </c>
      <c r="I351" s="103">
        <v>25</v>
      </c>
      <c r="J351" s="92">
        <f t="shared" si="88"/>
        <v>1509.62</v>
      </c>
      <c r="K351" s="92">
        <f t="shared" si="89"/>
        <v>3734.5999999999995</v>
      </c>
      <c r="L351" s="88">
        <f>39420*1.1%</f>
        <v>433.62000000000006</v>
      </c>
      <c r="M351" s="92">
        <f t="shared" si="82"/>
        <v>1599.04</v>
      </c>
      <c r="N351" s="92">
        <f t="shared" si="81"/>
        <v>3729.34</v>
      </c>
      <c r="O351" s="90">
        <v>914.76</v>
      </c>
      <c r="P351" s="87">
        <f t="shared" si="86"/>
        <v>11920.98</v>
      </c>
      <c r="Q351" s="87">
        <f t="shared" si="83"/>
        <v>6216.49</v>
      </c>
      <c r="R351" s="87">
        <f t="shared" si="84"/>
        <v>7897.5599999999995</v>
      </c>
      <c r="S351" s="87">
        <f t="shared" si="85"/>
        <v>46383.51</v>
      </c>
      <c r="T351" s="93">
        <v>111</v>
      </c>
    </row>
    <row r="352" spans="1:20" s="48" customFormat="1" x14ac:dyDescent="0.25">
      <c r="A352" s="84">
        <v>338</v>
      </c>
      <c r="B352" s="72" t="s">
        <v>873</v>
      </c>
      <c r="C352" s="72" t="s">
        <v>874</v>
      </c>
      <c r="D352" s="73" t="s">
        <v>35</v>
      </c>
      <c r="E352" s="74" t="s">
        <v>580</v>
      </c>
      <c r="F352" s="71" t="s">
        <v>28</v>
      </c>
      <c r="G352" s="90">
        <v>45980</v>
      </c>
      <c r="H352" s="91">
        <v>1373.37</v>
      </c>
      <c r="I352" s="92">
        <v>25</v>
      </c>
      <c r="J352" s="92">
        <f t="shared" si="88"/>
        <v>1319.626</v>
      </c>
      <c r="K352" s="92">
        <f t="shared" si="89"/>
        <v>3264.58</v>
      </c>
      <c r="L352" s="88">
        <f>39420*1.1%</f>
        <v>433.62000000000006</v>
      </c>
      <c r="M352" s="92">
        <f t="shared" si="82"/>
        <v>1397.7919999999999</v>
      </c>
      <c r="N352" s="92">
        <f t="shared" si="81"/>
        <v>3259.9820000000004</v>
      </c>
      <c r="O352" s="90">
        <v>0</v>
      </c>
      <c r="P352" s="87">
        <f t="shared" si="86"/>
        <v>9675.6</v>
      </c>
      <c r="Q352" s="87">
        <f t="shared" si="83"/>
        <v>4115.7880000000005</v>
      </c>
      <c r="R352" s="87">
        <f t="shared" si="84"/>
        <v>6958.1820000000007</v>
      </c>
      <c r="S352" s="87">
        <f t="shared" si="85"/>
        <v>41864.212</v>
      </c>
      <c r="T352" s="93">
        <v>111</v>
      </c>
    </row>
    <row r="353" spans="1:20" s="48" customFormat="1" x14ac:dyDescent="0.25">
      <c r="A353" s="84">
        <v>339</v>
      </c>
      <c r="B353" s="72" t="s">
        <v>875</v>
      </c>
      <c r="C353" s="72" t="s">
        <v>876</v>
      </c>
      <c r="D353" s="73" t="s">
        <v>83</v>
      </c>
      <c r="E353" s="74" t="s">
        <v>96</v>
      </c>
      <c r="F353" s="71" t="s">
        <v>28</v>
      </c>
      <c r="G353" s="90">
        <v>15180</v>
      </c>
      <c r="H353" s="91">
        <v>0</v>
      </c>
      <c r="I353" s="87">
        <v>25</v>
      </c>
      <c r="J353" s="92">
        <f t="shared" si="88"/>
        <v>435.666</v>
      </c>
      <c r="K353" s="92">
        <f t="shared" si="89"/>
        <v>1077.78</v>
      </c>
      <c r="L353" s="88">
        <f>+G353*1.1%</f>
        <v>166.98000000000002</v>
      </c>
      <c r="M353" s="92">
        <f t="shared" si="82"/>
        <v>461.47199999999998</v>
      </c>
      <c r="N353" s="92">
        <f t="shared" si="81"/>
        <v>1076.2620000000002</v>
      </c>
      <c r="O353" s="90">
        <v>0</v>
      </c>
      <c r="P353" s="87">
        <f t="shared" si="86"/>
        <v>3218.1600000000003</v>
      </c>
      <c r="Q353" s="87">
        <f t="shared" si="83"/>
        <v>922.13799999999992</v>
      </c>
      <c r="R353" s="87">
        <f t="shared" si="84"/>
        <v>2321.0219999999999</v>
      </c>
      <c r="S353" s="87">
        <f t="shared" si="85"/>
        <v>14257.862000000001</v>
      </c>
      <c r="T353" s="93">
        <v>111</v>
      </c>
    </row>
    <row r="354" spans="1:20" s="48" customFormat="1" x14ac:dyDescent="0.25">
      <c r="A354" s="84">
        <v>340</v>
      </c>
      <c r="B354" s="72" t="s">
        <v>877</v>
      </c>
      <c r="C354" s="72" t="s">
        <v>878</v>
      </c>
      <c r="D354" s="73" t="s">
        <v>227</v>
      </c>
      <c r="E354" s="74" t="s">
        <v>27</v>
      </c>
      <c r="F354" s="71" t="s">
        <v>28</v>
      </c>
      <c r="G354" s="90">
        <v>17710</v>
      </c>
      <c r="H354" s="91">
        <v>0</v>
      </c>
      <c r="I354" s="92">
        <v>25</v>
      </c>
      <c r="J354" s="92">
        <f t="shared" si="88"/>
        <v>508.27699999999999</v>
      </c>
      <c r="K354" s="92">
        <f t="shared" si="89"/>
        <v>1257.4099999999999</v>
      </c>
      <c r="L354" s="88">
        <f>+G354*1.1%</f>
        <v>194.81000000000003</v>
      </c>
      <c r="M354" s="92">
        <f t="shared" si="82"/>
        <v>538.38400000000001</v>
      </c>
      <c r="N354" s="92">
        <f t="shared" si="81"/>
        <v>1255.6390000000001</v>
      </c>
      <c r="O354" s="90">
        <v>0</v>
      </c>
      <c r="P354" s="87">
        <f t="shared" si="86"/>
        <v>3754.52</v>
      </c>
      <c r="Q354" s="87">
        <f t="shared" si="83"/>
        <v>1071.6610000000001</v>
      </c>
      <c r="R354" s="87">
        <f t="shared" si="84"/>
        <v>2707.8589999999999</v>
      </c>
      <c r="S354" s="87">
        <f t="shared" si="85"/>
        <v>16638.339</v>
      </c>
      <c r="T354" s="93">
        <v>111</v>
      </c>
    </row>
    <row r="355" spans="1:20" s="48" customFormat="1" x14ac:dyDescent="0.25">
      <c r="A355" s="84">
        <v>341</v>
      </c>
      <c r="B355" s="72" t="s">
        <v>879</v>
      </c>
      <c r="C355" s="72" t="s">
        <v>880</v>
      </c>
      <c r="D355" s="73" t="s">
        <v>81</v>
      </c>
      <c r="E355" s="74" t="s">
        <v>118</v>
      </c>
      <c r="F355" s="71" t="s">
        <v>28</v>
      </c>
      <c r="G355" s="90">
        <v>33396</v>
      </c>
      <c r="H355" s="91">
        <v>0</v>
      </c>
      <c r="I355" s="87">
        <v>25</v>
      </c>
      <c r="J355" s="92">
        <f t="shared" si="88"/>
        <v>958.46519999999998</v>
      </c>
      <c r="K355" s="92">
        <f t="shared" si="89"/>
        <v>2371.116</v>
      </c>
      <c r="L355" s="88">
        <f>+G355*1.1%</f>
        <v>367.35600000000005</v>
      </c>
      <c r="M355" s="92">
        <f t="shared" si="82"/>
        <v>1015.2384</v>
      </c>
      <c r="N355" s="92">
        <f t="shared" si="81"/>
        <v>2367.7764000000002</v>
      </c>
      <c r="O355" s="90">
        <v>0</v>
      </c>
      <c r="P355" s="87">
        <f t="shared" si="86"/>
        <v>7079.9520000000011</v>
      </c>
      <c r="Q355" s="87">
        <f t="shared" si="83"/>
        <v>1998.7035999999998</v>
      </c>
      <c r="R355" s="87">
        <f t="shared" si="84"/>
        <v>5106.2484000000004</v>
      </c>
      <c r="S355" s="87">
        <f t="shared" si="85"/>
        <v>31397.296399999999</v>
      </c>
      <c r="T355" s="93">
        <v>111</v>
      </c>
    </row>
    <row r="356" spans="1:20" s="48" customFormat="1" x14ac:dyDescent="0.25">
      <c r="A356" s="84">
        <v>342</v>
      </c>
      <c r="B356" s="107" t="s">
        <v>881</v>
      </c>
      <c r="C356" s="107" t="s">
        <v>882</v>
      </c>
      <c r="D356" s="107" t="s">
        <v>71</v>
      </c>
      <c r="E356" s="107" t="s">
        <v>417</v>
      </c>
      <c r="F356" s="71" t="s">
        <v>28</v>
      </c>
      <c r="G356" s="107">
        <v>9855</v>
      </c>
      <c r="H356" s="105">
        <v>0</v>
      </c>
      <c r="I356" s="106">
        <v>25</v>
      </c>
      <c r="J356" s="106">
        <f t="shared" si="88"/>
        <v>282.83850000000001</v>
      </c>
      <c r="K356" s="106">
        <f t="shared" si="89"/>
        <v>699.70499999999993</v>
      </c>
      <c r="L356" s="88">
        <f>+G356*1.1%</f>
        <v>108.40500000000002</v>
      </c>
      <c r="M356" s="106">
        <f t="shared" si="82"/>
        <v>299.59199999999998</v>
      </c>
      <c r="N356" s="106">
        <f t="shared" si="81"/>
        <v>698.71950000000004</v>
      </c>
      <c r="O356" s="104">
        <v>0</v>
      </c>
      <c r="P356" s="87">
        <f t="shared" si="86"/>
        <v>2089.2600000000002</v>
      </c>
      <c r="Q356" s="87">
        <f t="shared" si="83"/>
        <v>607.43049999999994</v>
      </c>
      <c r="R356" s="87">
        <f t="shared" si="84"/>
        <v>1506.8294999999998</v>
      </c>
      <c r="S356" s="87">
        <f t="shared" si="85"/>
        <v>9247.5694999999996</v>
      </c>
      <c r="T356" s="108">
        <v>111</v>
      </c>
    </row>
    <row r="357" spans="1:20" s="48" customFormat="1" x14ac:dyDescent="0.25">
      <c r="A357" s="84">
        <v>343</v>
      </c>
      <c r="B357" s="72" t="s">
        <v>883</v>
      </c>
      <c r="C357" s="72" t="s">
        <v>884</v>
      </c>
      <c r="D357" s="73" t="s">
        <v>39</v>
      </c>
      <c r="E357" s="74" t="s">
        <v>48</v>
      </c>
      <c r="F357" s="71" t="s">
        <v>28</v>
      </c>
      <c r="G357" s="104">
        <v>44649</v>
      </c>
      <c r="H357" s="105">
        <v>1045.9100000000001</v>
      </c>
      <c r="I357" s="106">
        <v>25</v>
      </c>
      <c r="J357" s="106">
        <f t="shared" si="88"/>
        <v>1281.4263000000001</v>
      </c>
      <c r="K357" s="106">
        <f t="shared" si="89"/>
        <v>3170.0789999999997</v>
      </c>
      <c r="L357" s="88">
        <f>39420*1.1%</f>
        <v>433.62000000000006</v>
      </c>
      <c r="M357" s="106">
        <f t="shared" si="82"/>
        <v>1357.3296</v>
      </c>
      <c r="N357" s="106">
        <f t="shared" si="81"/>
        <v>3165.6141000000002</v>
      </c>
      <c r="O357" s="104">
        <v>914.76</v>
      </c>
      <c r="P357" s="87">
        <f t="shared" si="86"/>
        <v>10322.829</v>
      </c>
      <c r="Q357" s="87">
        <f t="shared" si="83"/>
        <v>4624.4259000000002</v>
      </c>
      <c r="R357" s="87">
        <f t="shared" si="84"/>
        <v>6769.3130999999994</v>
      </c>
      <c r="S357" s="87">
        <f t="shared" si="85"/>
        <v>40024.574099999998</v>
      </c>
      <c r="T357" s="93">
        <v>111</v>
      </c>
    </row>
    <row r="358" spans="1:20" s="48" customFormat="1" x14ac:dyDescent="0.25">
      <c r="A358" s="84">
        <v>344</v>
      </c>
      <c r="B358" s="72" t="s">
        <v>885</v>
      </c>
      <c r="C358" s="72" t="s">
        <v>886</v>
      </c>
      <c r="D358" s="73" t="s">
        <v>83</v>
      </c>
      <c r="E358" s="74" t="s">
        <v>167</v>
      </c>
      <c r="F358" s="71" t="s">
        <v>28</v>
      </c>
      <c r="G358" s="104">
        <v>36300</v>
      </c>
      <c r="H358" s="105">
        <v>0</v>
      </c>
      <c r="I358" s="106">
        <v>25</v>
      </c>
      <c r="J358" s="106">
        <f t="shared" si="88"/>
        <v>1041.81</v>
      </c>
      <c r="K358" s="106">
        <f t="shared" si="89"/>
        <v>2577.2999999999997</v>
      </c>
      <c r="L358" s="88">
        <f>+G358*1.1%</f>
        <v>399.30000000000007</v>
      </c>
      <c r="M358" s="106">
        <f t="shared" si="82"/>
        <v>1103.52</v>
      </c>
      <c r="N358" s="106">
        <f t="shared" si="81"/>
        <v>2573.67</v>
      </c>
      <c r="O358" s="104">
        <v>914.76</v>
      </c>
      <c r="P358" s="87">
        <f t="shared" si="86"/>
        <v>8610.36</v>
      </c>
      <c r="Q358" s="87">
        <f t="shared" si="83"/>
        <v>3085.09</v>
      </c>
      <c r="R358" s="87">
        <f t="shared" si="84"/>
        <v>5550.27</v>
      </c>
      <c r="S358" s="87">
        <f t="shared" si="85"/>
        <v>33214.910000000003</v>
      </c>
      <c r="T358" s="108">
        <v>111</v>
      </c>
    </row>
    <row r="359" spans="1:20" s="48" customFormat="1" x14ac:dyDescent="0.25">
      <c r="A359" s="84">
        <v>345</v>
      </c>
      <c r="B359" s="72" t="s">
        <v>887</v>
      </c>
      <c r="C359" s="72" t="s">
        <v>888</v>
      </c>
      <c r="D359" s="73" t="s">
        <v>51</v>
      </c>
      <c r="E359" s="74" t="s">
        <v>52</v>
      </c>
      <c r="F359" s="71" t="s">
        <v>28</v>
      </c>
      <c r="G359" s="104">
        <v>11085.2</v>
      </c>
      <c r="H359" s="105">
        <v>0</v>
      </c>
      <c r="I359" s="106">
        <v>25</v>
      </c>
      <c r="J359" s="106">
        <f t="shared" si="88"/>
        <v>318.14524</v>
      </c>
      <c r="K359" s="106">
        <f t="shared" si="89"/>
        <v>787.04919999999993</v>
      </c>
      <c r="L359" s="88">
        <f>+G359*1.1%</f>
        <v>121.93720000000002</v>
      </c>
      <c r="M359" s="106">
        <f t="shared" si="82"/>
        <v>336.99008000000003</v>
      </c>
      <c r="N359" s="106">
        <f t="shared" si="81"/>
        <v>785.94068000000016</v>
      </c>
      <c r="O359" s="104">
        <v>0</v>
      </c>
      <c r="P359" s="87">
        <f t="shared" si="86"/>
        <v>2350.0624000000003</v>
      </c>
      <c r="Q359" s="87">
        <f t="shared" si="83"/>
        <v>680.13532000000009</v>
      </c>
      <c r="R359" s="87">
        <f t="shared" si="84"/>
        <v>1694.9270800000002</v>
      </c>
      <c r="S359" s="87">
        <f t="shared" si="85"/>
        <v>10405.064680000001</v>
      </c>
      <c r="T359" s="93">
        <v>111</v>
      </c>
    </row>
    <row r="360" spans="1:20" s="48" customFormat="1" x14ac:dyDescent="0.25">
      <c r="A360" s="84">
        <v>346</v>
      </c>
      <c r="B360" s="72" t="s">
        <v>889</v>
      </c>
      <c r="C360" s="72" t="s">
        <v>890</v>
      </c>
      <c r="D360" s="73" t="s">
        <v>39</v>
      </c>
      <c r="E360" s="74" t="s">
        <v>417</v>
      </c>
      <c r="F360" s="71" t="s">
        <v>28</v>
      </c>
      <c r="G360" s="104">
        <v>13662</v>
      </c>
      <c r="H360" s="105">
        <v>0</v>
      </c>
      <c r="I360" s="106">
        <v>25</v>
      </c>
      <c r="J360" s="106">
        <f t="shared" si="88"/>
        <v>392.0994</v>
      </c>
      <c r="K360" s="106">
        <f t="shared" si="89"/>
        <v>970.00199999999995</v>
      </c>
      <c r="L360" s="88">
        <f>+G360*1.1%</f>
        <v>150.28200000000001</v>
      </c>
      <c r="M360" s="106">
        <f t="shared" si="82"/>
        <v>415.32479999999998</v>
      </c>
      <c r="N360" s="106">
        <f t="shared" si="81"/>
        <v>968.63580000000002</v>
      </c>
      <c r="O360" s="104">
        <v>0</v>
      </c>
      <c r="P360" s="87">
        <f t="shared" si="86"/>
        <v>2896.3440000000001</v>
      </c>
      <c r="Q360" s="87">
        <f t="shared" si="83"/>
        <v>832.42419999999993</v>
      </c>
      <c r="R360" s="87">
        <f t="shared" si="84"/>
        <v>2088.9197999999997</v>
      </c>
      <c r="S360" s="87">
        <f t="shared" si="85"/>
        <v>12829.575800000001</v>
      </c>
      <c r="T360" s="108">
        <v>111</v>
      </c>
    </row>
    <row r="361" spans="1:20" s="48" customFormat="1" ht="30" x14ac:dyDescent="0.25">
      <c r="A361" s="84">
        <v>347</v>
      </c>
      <c r="B361" s="72" t="s">
        <v>891</v>
      </c>
      <c r="C361" s="72" t="s">
        <v>892</v>
      </c>
      <c r="D361" s="73" t="s">
        <v>81</v>
      </c>
      <c r="E361" s="74" t="s">
        <v>893</v>
      </c>
      <c r="F361" s="71" t="s">
        <v>28</v>
      </c>
      <c r="G361" s="104">
        <v>47245</v>
      </c>
      <c r="H361" s="105">
        <v>1551.91</v>
      </c>
      <c r="I361" s="106">
        <v>25</v>
      </c>
      <c r="J361" s="106">
        <f t="shared" si="88"/>
        <v>1355.9314999999999</v>
      </c>
      <c r="K361" s="106">
        <f t="shared" si="89"/>
        <v>3354.3949999999995</v>
      </c>
      <c r="L361" s="88">
        <f>39420*1.1%</f>
        <v>433.62000000000006</v>
      </c>
      <c r="M361" s="106">
        <f t="shared" si="82"/>
        <v>1436.248</v>
      </c>
      <c r="N361" s="106">
        <f t="shared" si="81"/>
        <v>3349.6705000000002</v>
      </c>
      <c r="O361" s="104">
        <v>0</v>
      </c>
      <c r="P361" s="87">
        <f t="shared" si="86"/>
        <v>9929.8649999999998</v>
      </c>
      <c r="Q361" s="87">
        <f t="shared" si="83"/>
        <v>4369.0895</v>
      </c>
      <c r="R361" s="87">
        <f t="shared" si="84"/>
        <v>7137.6854999999996</v>
      </c>
      <c r="S361" s="87">
        <f t="shared" si="85"/>
        <v>42875.910499999998</v>
      </c>
      <c r="T361" s="93">
        <v>111</v>
      </c>
    </row>
    <row r="362" spans="1:20" s="48" customFormat="1" x14ac:dyDescent="0.25">
      <c r="A362" s="84">
        <v>348</v>
      </c>
      <c r="B362" s="81" t="s">
        <v>894</v>
      </c>
      <c r="C362" s="81" t="s">
        <v>895</v>
      </c>
      <c r="D362" s="82" t="s">
        <v>58</v>
      </c>
      <c r="E362" s="83" t="s">
        <v>352</v>
      </c>
      <c r="F362" s="112" t="s">
        <v>28</v>
      </c>
      <c r="G362" s="104">
        <v>19448</v>
      </c>
      <c r="H362" s="105">
        <v>0</v>
      </c>
      <c r="I362" s="106">
        <v>25</v>
      </c>
      <c r="J362" s="106">
        <f t="shared" si="88"/>
        <v>558.1576</v>
      </c>
      <c r="K362" s="106">
        <f t="shared" si="89"/>
        <v>1380.8079999999998</v>
      </c>
      <c r="L362" s="88">
        <f>+G362*1.1%</f>
        <v>213.92800000000003</v>
      </c>
      <c r="M362" s="106">
        <f t="shared" si="82"/>
        <v>591.2192</v>
      </c>
      <c r="N362" s="106">
        <f t="shared" si="81"/>
        <v>1378.8632</v>
      </c>
      <c r="O362" s="104">
        <v>0</v>
      </c>
      <c r="P362" s="87">
        <f t="shared" si="86"/>
        <v>4122.9759999999997</v>
      </c>
      <c r="Q362" s="113">
        <f t="shared" si="83"/>
        <v>1174.3768</v>
      </c>
      <c r="R362" s="113">
        <f t="shared" si="84"/>
        <v>2973.5991999999997</v>
      </c>
      <c r="S362" s="113">
        <f t="shared" si="85"/>
        <v>18273.623200000002</v>
      </c>
      <c r="T362" s="108">
        <v>111</v>
      </c>
    </row>
    <row r="363" spans="1:20" s="48" customFormat="1" ht="30" x14ac:dyDescent="0.25">
      <c r="A363" s="84">
        <v>349</v>
      </c>
      <c r="B363" s="72" t="s">
        <v>896</v>
      </c>
      <c r="C363" s="72" t="s">
        <v>897</v>
      </c>
      <c r="D363" s="73" t="s">
        <v>355</v>
      </c>
      <c r="E363" s="74" t="s">
        <v>898</v>
      </c>
      <c r="F363" s="75" t="s">
        <v>28</v>
      </c>
      <c r="G363" s="90">
        <v>25000</v>
      </c>
      <c r="H363" s="91">
        <v>0</v>
      </c>
      <c r="I363" s="106">
        <v>25</v>
      </c>
      <c r="J363" s="92">
        <f t="shared" si="88"/>
        <v>717.5</v>
      </c>
      <c r="K363" s="92">
        <f t="shared" si="89"/>
        <v>1774.9999999999998</v>
      </c>
      <c r="L363" s="88">
        <f>+G363*1.1%</f>
        <v>275</v>
      </c>
      <c r="M363" s="92">
        <f t="shared" si="82"/>
        <v>760</v>
      </c>
      <c r="N363" s="92">
        <f t="shared" si="81"/>
        <v>1772.5000000000002</v>
      </c>
      <c r="O363" s="99">
        <v>1829.52</v>
      </c>
      <c r="P363" s="87">
        <f t="shared" si="86"/>
        <v>7129.52</v>
      </c>
      <c r="Q363" s="92">
        <f t="shared" si="83"/>
        <v>3332.02</v>
      </c>
      <c r="R363" s="92">
        <f t="shared" si="84"/>
        <v>3822.5</v>
      </c>
      <c r="S363" s="92">
        <f t="shared" si="85"/>
        <v>21667.98</v>
      </c>
      <c r="T363" s="93">
        <v>111</v>
      </c>
    </row>
    <row r="364" spans="1:20" s="48" customFormat="1" x14ac:dyDescent="0.25">
      <c r="A364" s="84">
        <v>350</v>
      </c>
      <c r="B364" s="65" t="s">
        <v>899</v>
      </c>
      <c r="C364" s="65" t="s">
        <v>900</v>
      </c>
      <c r="D364" s="65" t="s">
        <v>47</v>
      </c>
      <c r="E364" s="64" t="s">
        <v>901</v>
      </c>
      <c r="F364" s="75" t="s">
        <v>28</v>
      </c>
      <c r="G364" s="65">
        <v>108900</v>
      </c>
      <c r="H364" s="91">
        <v>14467.93</v>
      </c>
      <c r="I364" s="106">
        <v>25</v>
      </c>
      <c r="J364" s="92">
        <f t="shared" si="88"/>
        <v>3125.43</v>
      </c>
      <c r="K364" s="92">
        <f t="shared" si="89"/>
        <v>7731.9</v>
      </c>
      <c r="L364" s="88">
        <f>39420*1.1%</f>
        <v>433.62000000000006</v>
      </c>
      <c r="M364" s="92">
        <f>98550*3.04%</f>
        <v>2995.92</v>
      </c>
      <c r="N364" s="92">
        <v>6987.2</v>
      </c>
      <c r="O364" s="65"/>
      <c r="P364" s="87">
        <f t="shared" si="86"/>
        <v>21274.07</v>
      </c>
      <c r="Q364" s="92">
        <f t="shared" si="83"/>
        <v>20614.28</v>
      </c>
      <c r="R364" s="92">
        <f t="shared" si="84"/>
        <v>15152.72</v>
      </c>
      <c r="S364" s="92">
        <f t="shared" si="85"/>
        <v>88285.72</v>
      </c>
      <c r="T364" s="108">
        <v>111</v>
      </c>
    </row>
    <row r="365" spans="1:20" s="48" customFormat="1" x14ac:dyDescent="0.25">
      <c r="A365" s="84">
        <v>351</v>
      </c>
      <c r="B365" s="65" t="s">
        <v>902</v>
      </c>
      <c r="C365" s="65" t="s">
        <v>903</v>
      </c>
      <c r="D365" s="73" t="s">
        <v>58</v>
      </c>
      <c r="E365" s="65" t="s">
        <v>105</v>
      </c>
      <c r="F365" s="75" t="s">
        <v>28</v>
      </c>
      <c r="G365" s="65">
        <v>27000</v>
      </c>
      <c r="H365" s="91"/>
      <c r="I365" s="106">
        <v>25</v>
      </c>
      <c r="J365" s="92">
        <f t="shared" si="88"/>
        <v>774.9</v>
      </c>
      <c r="K365" s="92">
        <f t="shared" si="89"/>
        <v>1916.9999999999998</v>
      </c>
      <c r="L365" s="88">
        <f>+G365*1.1%</f>
        <v>297.00000000000006</v>
      </c>
      <c r="M365" s="92">
        <f>+G365*3.04%</f>
        <v>820.8</v>
      </c>
      <c r="N365" s="92">
        <f>+G365*7.09%</f>
        <v>1914.3000000000002</v>
      </c>
      <c r="O365" s="65"/>
      <c r="P365" s="87">
        <f t="shared" si="86"/>
        <v>5724</v>
      </c>
      <c r="Q365" s="92">
        <f t="shared" si="83"/>
        <v>1620.6999999999998</v>
      </c>
      <c r="R365" s="92">
        <f t="shared" si="84"/>
        <v>4128.3</v>
      </c>
      <c r="S365" s="92">
        <f t="shared" si="85"/>
        <v>25379.3</v>
      </c>
      <c r="T365" s="93">
        <v>111</v>
      </c>
    </row>
    <row r="366" spans="1:20" s="48" customFormat="1" x14ac:dyDescent="0.25">
      <c r="A366" s="84">
        <v>352</v>
      </c>
      <c r="B366" s="72" t="s">
        <v>904</v>
      </c>
      <c r="C366" s="72" t="s">
        <v>905</v>
      </c>
      <c r="D366" s="73" t="s">
        <v>35</v>
      </c>
      <c r="E366" s="74" t="s">
        <v>580</v>
      </c>
      <c r="F366" s="75" t="s">
        <v>28</v>
      </c>
      <c r="G366" s="90">
        <v>45980</v>
      </c>
      <c r="H366" s="91">
        <v>1094.1500000000001</v>
      </c>
      <c r="I366" s="92">
        <v>25</v>
      </c>
      <c r="J366" s="92">
        <f t="shared" si="88"/>
        <v>1319.626</v>
      </c>
      <c r="K366" s="92">
        <f t="shared" si="89"/>
        <v>3264.58</v>
      </c>
      <c r="L366" s="88">
        <f>39420*1.1%</f>
        <v>433.62000000000006</v>
      </c>
      <c r="M366" s="92">
        <f>+G366*3.04%</f>
        <v>1397.7919999999999</v>
      </c>
      <c r="N366" s="92">
        <f>+G366*7.09%</f>
        <v>3259.9820000000004</v>
      </c>
      <c r="O366" s="95">
        <v>1829.52</v>
      </c>
      <c r="P366" s="87">
        <f t="shared" si="86"/>
        <v>11505.12</v>
      </c>
      <c r="Q366" s="92">
        <f t="shared" si="83"/>
        <v>5666.0879999999997</v>
      </c>
      <c r="R366" s="92">
        <f t="shared" si="84"/>
        <v>6958.1820000000007</v>
      </c>
      <c r="S366" s="92">
        <f t="shared" si="85"/>
        <v>40313.911999999997</v>
      </c>
      <c r="T366" s="93">
        <v>111</v>
      </c>
    </row>
    <row r="367" spans="1:20" s="48" customFormat="1" ht="30" x14ac:dyDescent="0.25">
      <c r="A367" s="84">
        <v>353</v>
      </c>
      <c r="B367" s="72" t="s">
        <v>927</v>
      </c>
      <c r="C367" s="72" t="s">
        <v>926</v>
      </c>
      <c r="D367" s="73" t="s">
        <v>81</v>
      </c>
      <c r="E367" s="74" t="s">
        <v>244</v>
      </c>
      <c r="F367" s="75" t="s">
        <v>28</v>
      </c>
      <c r="G367" s="90">
        <v>23000</v>
      </c>
      <c r="H367" s="91">
        <v>0</v>
      </c>
      <c r="I367" s="92">
        <v>25</v>
      </c>
      <c r="J367" s="92">
        <f t="shared" si="88"/>
        <v>660.1</v>
      </c>
      <c r="K367" s="92">
        <f t="shared" si="89"/>
        <v>1632.9999999999998</v>
      </c>
      <c r="L367" s="88">
        <f>+G367*1.1%</f>
        <v>253.00000000000003</v>
      </c>
      <c r="M367" s="92">
        <f>+G367*3.04%</f>
        <v>699.2</v>
      </c>
      <c r="N367" s="92">
        <f>+G367*7.09%</f>
        <v>1630.7</v>
      </c>
      <c r="O367" s="95">
        <v>0</v>
      </c>
      <c r="P367" s="87">
        <f t="shared" si="86"/>
        <v>4876</v>
      </c>
      <c r="Q367" s="92">
        <f t="shared" si="83"/>
        <v>1384.3000000000002</v>
      </c>
      <c r="R367" s="92">
        <f t="shared" si="84"/>
        <v>3516.7</v>
      </c>
      <c r="S367" s="92">
        <f t="shared" si="85"/>
        <v>21615.7</v>
      </c>
      <c r="T367" s="93">
        <v>111</v>
      </c>
    </row>
    <row r="368" spans="1:20" s="48" customFormat="1" x14ac:dyDescent="0.25">
      <c r="A368" s="84">
        <v>354</v>
      </c>
      <c r="B368" s="72" t="s">
        <v>928</v>
      </c>
      <c r="C368" s="72" t="s">
        <v>929</v>
      </c>
      <c r="D368" s="73" t="s">
        <v>81</v>
      </c>
      <c r="E368" s="74" t="s">
        <v>234</v>
      </c>
      <c r="F368" s="75" t="s">
        <v>28</v>
      </c>
      <c r="G368" s="90">
        <v>19000</v>
      </c>
      <c r="H368" s="91">
        <v>0</v>
      </c>
      <c r="I368" s="92">
        <v>25</v>
      </c>
      <c r="J368" s="92">
        <f t="shared" si="88"/>
        <v>545.29999999999995</v>
      </c>
      <c r="K368" s="92">
        <f t="shared" si="89"/>
        <v>1348.9999999999998</v>
      </c>
      <c r="L368" s="88">
        <f>+G368*1.1%</f>
        <v>209.00000000000003</v>
      </c>
      <c r="M368" s="92">
        <f>+G368*3.04%</f>
        <v>577.6</v>
      </c>
      <c r="N368" s="92">
        <f>+G368*7.09%</f>
        <v>1347.1000000000001</v>
      </c>
      <c r="O368" s="95">
        <v>0</v>
      </c>
      <c r="P368" s="87">
        <f t="shared" si="86"/>
        <v>4028</v>
      </c>
      <c r="Q368" s="92">
        <f t="shared" si="83"/>
        <v>1147.9000000000001</v>
      </c>
      <c r="R368" s="92">
        <f t="shared" si="84"/>
        <v>2905.1</v>
      </c>
      <c r="S368" s="92">
        <f t="shared" si="85"/>
        <v>17852.099999999999</v>
      </c>
      <c r="T368" s="93">
        <v>111</v>
      </c>
    </row>
    <row r="369" spans="1:27" s="48" customFormat="1" ht="30" x14ac:dyDescent="0.25">
      <c r="A369" s="84">
        <v>355</v>
      </c>
      <c r="B369" s="72" t="s">
        <v>930</v>
      </c>
      <c r="C369" s="72" t="s">
        <v>931</v>
      </c>
      <c r="D369" s="73" t="s">
        <v>81</v>
      </c>
      <c r="E369" s="74" t="s">
        <v>244</v>
      </c>
      <c r="F369" s="75" t="s">
        <v>28</v>
      </c>
      <c r="G369" s="90">
        <v>23000</v>
      </c>
      <c r="H369" s="91">
        <v>0</v>
      </c>
      <c r="I369" s="92">
        <v>25</v>
      </c>
      <c r="J369" s="92">
        <f t="shared" si="88"/>
        <v>660.1</v>
      </c>
      <c r="K369" s="92">
        <f t="shared" si="89"/>
        <v>1632.9999999999998</v>
      </c>
      <c r="L369" s="88">
        <f>+G369*1.1%</f>
        <v>253.00000000000003</v>
      </c>
      <c r="M369" s="92">
        <f>+G369*3.04%</f>
        <v>699.2</v>
      </c>
      <c r="N369" s="92">
        <f>+G369*7.09%</f>
        <v>1630.7</v>
      </c>
      <c r="O369" s="95">
        <v>0</v>
      </c>
      <c r="P369" s="87">
        <f t="shared" si="86"/>
        <v>4876</v>
      </c>
      <c r="Q369" s="92">
        <f t="shared" si="83"/>
        <v>1384.3000000000002</v>
      </c>
      <c r="R369" s="92">
        <f t="shared" si="84"/>
        <v>3516.7</v>
      </c>
      <c r="S369" s="92">
        <f t="shared" si="85"/>
        <v>21615.7</v>
      </c>
      <c r="T369" s="93">
        <v>111</v>
      </c>
    </row>
    <row r="370" spans="1:27" s="51" customFormat="1" ht="18.75" thickBot="1" x14ac:dyDescent="0.3">
      <c r="A370" s="118"/>
      <c r="B370" s="119"/>
      <c r="C370" s="119"/>
      <c r="D370" s="119"/>
      <c r="E370" s="119"/>
      <c r="F370" s="120"/>
      <c r="G370" s="116">
        <f>SUM(G15:G369)</f>
        <v>11966406.209999999</v>
      </c>
      <c r="H370" s="116">
        <f>SUM(H15:H369)</f>
        <v>409059.87999999989</v>
      </c>
      <c r="I370" s="116">
        <f>SUM(I15:I369)</f>
        <v>8875</v>
      </c>
      <c r="J370" s="116">
        <f>SUM(J15:J369)</f>
        <v>339741.59422700002</v>
      </c>
      <c r="K370" s="116">
        <f>SUM(K15:K369)</f>
        <v>840475.7209099998</v>
      </c>
      <c r="L370" s="116">
        <f>SUM(L15:L369)</f>
        <v>108515.45594999989</v>
      </c>
      <c r="M370" s="116">
        <f>SUM(M15:M369)</f>
        <v>354970.34838400001</v>
      </c>
      <c r="N370" s="116">
        <f>SUM(N15:N369)</f>
        <v>827874.98838899937</v>
      </c>
      <c r="O370" s="116">
        <f>SUM(O15:O369)</f>
        <v>84157.919999999969</v>
      </c>
      <c r="P370" s="116">
        <f>SUM(P15:P369)</f>
        <v>2555736.0278600003</v>
      </c>
      <c r="Q370" s="116">
        <f>SUM(Q15:Q369)</f>
        <v>1196804.742611001</v>
      </c>
      <c r="R370" s="116">
        <f>SUM(R15:R369)</f>
        <v>1776866.1652490015</v>
      </c>
      <c r="S370" s="116">
        <f>SUM(S15:S369)</f>
        <v>10769601.467388991</v>
      </c>
      <c r="T370" s="117"/>
    </row>
    <row r="371" spans="1:27" s="55" customFormat="1" ht="18" hidden="1" x14ac:dyDescent="0.25">
      <c r="A371" s="52"/>
      <c r="B371" s="53"/>
      <c r="C371" s="54"/>
      <c r="D371" s="54"/>
      <c r="E371" s="54"/>
      <c r="F371" s="109"/>
      <c r="G371" s="54"/>
      <c r="H371" s="54"/>
      <c r="I371" s="54"/>
      <c r="J371" s="54"/>
      <c r="K371" s="54"/>
      <c r="L371" s="54"/>
      <c r="M371" s="54"/>
      <c r="N371" s="54"/>
      <c r="O371" s="54"/>
      <c r="P371" s="52"/>
      <c r="Q371" s="52"/>
      <c r="R371" s="52"/>
      <c r="S371" s="52"/>
      <c r="T371" s="52"/>
    </row>
    <row r="372" spans="1:27" s="55" customFormat="1" ht="21" hidden="1" x14ac:dyDescent="0.25">
      <c r="A372" s="48"/>
      <c r="B372" s="58"/>
      <c r="F372" s="110"/>
      <c r="G372" s="114">
        <v>12043916.210000001</v>
      </c>
      <c r="H372" s="52">
        <v>416374.96</v>
      </c>
      <c r="I372" s="59">
        <v>8950</v>
      </c>
      <c r="J372" s="48">
        <v>341966.27</v>
      </c>
      <c r="K372" s="48">
        <v>845979.08</v>
      </c>
      <c r="L372" s="48">
        <v>109580.84</v>
      </c>
      <c r="M372" s="48">
        <v>357340.33</v>
      </c>
      <c r="N372" s="48">
        <v>833402.36</v>
      </c>
      <c r="O372" s="48">
        <v>83768.399999999994</v>
      </c>
      <c r="P372" s="56">
        <v>0</v>
      </c>
      <c r="Q372" s="57">
        <v>0</v>
      </c>
      <c r="R372" s="56">
        <v>0</v>
      </c>
      <c r="S372" s="64">
        <v>0</v>
      </c>
      <c r="T372" s="48"/>
    </row>
    <row r="373" spans="1:27" s="55" customFormat="1" hidden="1" x14ac:dyDescent="0.25">
      <c r="A373" s="1"/>
      <c r="B373" s="60"/>
      <c r="C373" s="61"/>
      <c r="D373" s="62"/>
      <c r="E373" s="62"/>
      <c r="F373" s="111"/>
      <c r="G373" s="62"/>
      <c r="H373" s="48"/>
      <c r="I373" s="59"/>
      <c r="J373" s="48"/>
      <c r="K373" s="48"/>
      <c r="L373" s="48"/>
      <c r="M373" s="48"/>
      <c r="N373" s="48"/>
      <c r="O373" s="48"/>
      <c r="P373" s="56"/>
      <c r="Q373" s="56"/>
      <c r="R373" s="56"/>
      <c r="S373" s="48"/>
      <c r="T373" s="48"/>
      <c r="U373" s="63"/>
      <c r="AA373" s="62"/>
    </row>
    <row r="374" spans="1:27" s="114" customFormat="1" ht="21" hidden="1" x14ac:dyDescent="0.25">
      <c r="F374" s="115"/>
      <c r="G374" s="114">
        <f>+G370-G372</f>
        <v>-77510.000000001863</v>
      </c>
      <c r="H374" s="114">
        <f t="shared" ref="H374:S374" si="90">+H370-H372</f>
        <v>-7315.0800000001327</v>
      </c>
      <c r="I374" s="114">
        <f t="shared" si="90"/>
        <v>-75</v>
      </c>
      <c r="J374" s="114">
        <f t="shared" si="90"/>
        <v>-2224.6757729999954</v>
      </c>
      <c r="K374" s="114">
        <f t="shared" si="90"/>
        <v>-5503.3590900001582</v>
      </c>
      <c r="L374" s="114">
        <f t="shared" si="90"/>
        <v>-1065.3840500001097</v>
      </c>
      <c r="M374" s="114">
        <f t="shared" si="90"/>
        <v>-2369.9816160000046</v>
      </c>
      <c r="N374" s="114">
        <f t="shared" si="90"/>
        <v>-5527.3716110006208</v>
      </c>
      <c r="O374" s="114">
        <f t="shared" si="90"/>
        <v>389.51999999997497</v>
      </c>
      <c r="P374" s="114">
        <f t="shared" si="90"/>
        <v>2555736.0278600003</v>
      </c>
      <c r="Q374" s="114">
        <f t="shared" si="90"/>
        <v>1196804.742611001</v>
      </c>
      <c r="R374" s="114">
        <f t="shared" si="90"/>
        <v>1776866.1652490015</v>
      </c>
      <c r="S374" s="114">
        <f t="shared" si="90"/>
        <v>10769601.467388991</v>
      </c>
    </row>
  </sheetData>
  <autoFilter ref="A12:T370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S375">
    <sortCondition ref="A15:A375"/>
  </sortState>
  <mergeCells count="16">
    <mergeCell ref="A370:F370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2017-01-31T16:46:45Z</dcterms:modified>
</cp:coreProperties>
</file>